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https://d.docs.live.net/677fd59b678af397/RBB MC Files/Client Engagements/Manufacturers Edge/Gap Assessment and Aerospace specific/Final Version/"/>
    </mc:Choice>
  </mc:AlternateContent>
  <xr:revisionPtr revIDLastSave="2" documentId="13_ncr:1_{A24EA5CF-B48F-4E73-ACAD-D59AE20E5F6E}" xr6:coauthVersionLast="47" xr6:coauthVersionMax="47" xr10:uidLastSave="{306FF58E-2A77-42F7-ABA3-179298AA589C}"/>
  <bookViews>
    <workbookView xWindow="-110" yWindow="-110" windowWidth="19420" windowHeight="10300" tabRatio="774" firstSheet="1" activeTab="1" xr2:uid="{21AF34CE-0BE4-4549-869D-F61A8DBDBC9F}"/>
  </bookViews>
  <sheets>
    <sheet name="Full On-Site Audit Sheet" sheetId="17" state="hidden" r:id="rId1"/>
    <sheet name="Supplier Self Audit Sheet" sheetId="16" r:id="rId2"/>
    <sheet name="Drop Down" sheetId="22" state="hidden" r:id="rId3"/>
    <sheet name="Supplier Self Audit Comparison" sheetId="15" state="hidden" r:id="rId4"/>
    <sheet name="Potential Report Out" sheetId="20" state="hidden" r:id="rId5"/>
    <sheet name="Detailed Report Out" sheetId="21" state="hidden" r:id="rId6"/>
    <sheet name="Report Out Background Data" sheetId="19" state="hidden" r:id="rId7"/>
    <sheet name="Background Data" sheetId="6" state="hidden" r:id="rId8"/>
  </sheets>
  <externalReferences>
    <externalReference r:id="rId9"/>
    <externalReference r:id="rId10"/>
    <externalReference r:id="rId11"/>
  </externalReferences>
  <definedNames>
    <definedName name="_CCQ1">'[1]Risk Scorecards &amp; Segmentation '!#REF!</definedName>
    <definedName name="_CCQ2">'[1]Risk Scorecards &amp; Segmentation '!#REF!</definedName>
    <definedName name="_xlnm._FilterDatabase" localSheetId="0" hidden="1">'Full On-Site Audit Sheet'!$A$8:$H$212</definedName>
    <definedName name="_xlnm._FilterDatabase" localSheetId="3" hidden="1">'Supplier Self Audit Comparison'!$A$11:$K$101</definedName>
    <definedName name="_xlnm._FilterDatabase" localSheetId="1" hidden="1">'Supplier Self Audit Sheet'!$A$11:$F$101</definedName>
    <definedName name="_HCQ1">'[1]Risk Scorecards &amp; Segmentation '!#REF!</definedName>
    <definedName name="_HCQ2">'[1]Risk Scorecards &amp; Segmentation '!#REF!</definedName>
    <definedName name="_HCQ3">'[1]Risk Scorecards &amp; Segmentation '!#REF!</definedName>
    <definedName name="_HCQ4">'[1]Risk Scorecards &amp; Segmentation '!#REF!</definedName>
    <definedName name="_HCQ5">'[1]Risk Scorecards &amp; Segmentation '!#REF!</definedName>
    <definedName name="_IPQ4">'[1]Risk Scorecards &amp; Segmentation '!#REF!</definedName>
    <definedName name="_JVQ5">'[1]Risk Scorecards &amp; Segmentation '!#REF!</definedName>
    <definedName name="_ME1">#REF!</definedName>
    <definedName name="_ME2">#REF!</definedName>
    <definedName name="_ME3">#REF!</definedName>
    <definedName name="_ME4">#REF!</definedName>
    <definedName name="_SCQ1">'[1]Risk Scorecards &amp; Segmentation '!#REF!</definedName>
    <definedName name="_SCQ2">'[1]Risk Scorecards &amp; Segmentation '!#REF!</definedName>
    <definedName name="Agreements">IF('[2]Risk Questions'!$Q$1=1,[2]Misc!$A$24:$A$28,IF('[2]Risk Questions'!$Q$1=2,[2]Misc!$A$29:$A$33,IF('[2]Risk Questions'!$Q$1=3,[2]Misc!$A$34:$A$38,[2]Misc!$A$24:$A$28)))</definedName>
    <definedName name="BusinessSize">IF('[2]Risk Questions'!$Q$1=1,[2]Misc!$A$181:$A$188,IF('[2]Risk Questions'!$Q$1=2,[2]Misc!$A$190:$A$197,IF('[2]Risk Questions'!$Q$1=3,[2]Misc!$A$199:$A$206,[2]Misc!$A$181:$A$188)))</definedName>
    <definedName name="CapacityLoading">[2]Misc!$A$95:$A$102</definedName>
    <definedName name="CapexDepreciation">IF('[2]Risk Questions'!$Q$1=1,[2]Misc!$A$220:$A$225,IF('[2]Risk Questions'!$Q$1=2,[2]Misc!$A$227:$A$232,IF('[2]Risk Questions'!$Q$1=3,[2]Misc!$A$234:$A$239,[2]Misc!$A$220:$A$225)))</definedName>
    <definedName name="CapexImpact">IF('[2]Risk Questions'!$Q$1=1,[2]Misc!$A$106:$A$109,IF('[2]Risk Questions'!$Q$1=2,[2]Misc!$A$111:$A$114,IF('[2]Risk Questions'!$Q$1=3,[2]Misc!$A$116:$A$119,[2]Misc!$A$106:$A$109)))</definedName>
    <definedName name="CCQ1A">'[1]Risk Scorecards &amp; Segmentation '!#REF!</definedName>
    <definedName name="CCQ1I">'[1]Risk Scorecards &amp; Segmentation '!#REF!</definedName>
    <definedName name="CCQ2A">'[1]Risk Scorecards &amp; Segmentation '!#REF!</definedName>
    <definedName name="CCQ2I">'[1]Risk Scorecards &amp; Segmentation '!#REF!</definedName>
    <definedName name="ComparableParts">IF('[2]Risk Questions'!$Q$1=1,[2]Misc!$A$155:$A$161,IF('[2]Risk Questions'!$Q$1=2,[2]Misc!$A$163:$A$169,IF('[2]Risk Questions'!$Q$1=3,[2]Misc!$A$171:$A$177,[2]Misc!$A$155:$A$161)))</definedName>
    <definedName name="ContingencyPlanning">IF('[2]Risk Questions'!$Q$1=1,[2]Misc!$A$41:$A$44,IF('[2]Risk Questions'!$Q$1=2,[2]Misc!$A$45:$A$48,IF('[2]Risk Questions'!$Q$1=3,[2]Misc!$A$49:$A$52,[2]Misc!$A$41:$A$44)))</definedName>
    <definedName name="CreditRating">[2]Misc!$A$243:$A$249</definedName>
    <definedName name="DisasterRecovery">IF('[2]Risk Questions'!$Q$1=1,[2]Misc!$A$13:$A$14,IF('[2]Risk Questions'!$Q$1=2,[2]Misc!$A$16:$A$17,IF('[2]Risk Questions'!$Q$1=3,[2]Misc!$A$19:$A$20,[2]Misc!$A$13:$A$14)))</definedName>
    <definedName name="Economy">IF('[2]Risk Questions'!$Q$1=3,[2]Economy!$B$2:$B$191,[2]Economy!$A$2:$A$191)</definedName>
    <definedName name="HCQ1A">'[1]Risk Scorecards &amp; Segmentation '!#REF!</definedName>
    <definedName name="HCQ1I">'[1]Risk Scorecards &amp; Segmentation '!#REF!</definedName>
    <definedName name="HCQ2A">'[1]Risk Scorecards &amp; Segmentation '!#REF!</definedName>
    <definedName name="HCQ2I">'[1]Risk Scorecards &amp; Segmentation '!#REF!</definedName>
    <definedName name="HCQ3A">'[1]Risk Scorecards &amp; Segmentation '!#REF!</definedName>
    <definedName name="HCQ3I">'[1]Risk Scorecards &amp; Segmentation '!#REF!</definedName>
    <definedName name="HCQ4A">'[1]Risk Scorecards &amp; Segmentation '!#REF!</definedName>
    <definedName name="HCQ4I">'[1]Risk Scorecards &amp; Segmentation '!#REF!</definedName>
    <definedName name="HCQ5A">'[1]Risk Scorecards &amp; Segmentation '!#REF!</definedName>
    <definedName name="HCQ5I">'[1]Risk Scorecards &amp; Segmentation '!#REF!</definedName>
    <definedName name="Insurance">IF('[2]Risk Questions'!$Q$1=1,[2]Misc!$A$263:$A$266,IF('[2]Risk Questions'!$Q$1=2,[2]Misc!$A$267:$A$270,IF('[2]Risk Questions'!$Q$1=3,[2]Misc!$A$271:$A$274,[2]Misc!$A$263:$A$266)))</definedName>
    <definedName name="IPQ4A">'[1]Risk Scorecards &amp; Segmentation '!#REF!</definedName>
    <definedName name="IPQ4I">'[1]Risk Scorecards &amp; Segmentation '!#REF!</definedName>
    <definedName name="JCC">'[3]Diagnostic Survey (start here)'!$A$21</definedName>
    <definedName name="JVQ5A">'[1]Risk Scorecards &amp; Segmentation '!#REF!</definedName>
    <definedName name="JVQ5I">'[1]Risk Scorecards &amp; Segmentation '!#REF!</definedName>
    <definedName name="LastCapex">[2]Misc!$A$210:$A$216</definedName>
    <definedName name="MarketEntry">#REF!</definedName>
    <definedName name="NA">[2]Misc!$A$11</definedName>
    <definedName name="No_answer_needed">IF('[2]Risk Questions'!$Q$1=1,[2]Misc!$A$276,IF('[2]Risk Questions'!$Q$1=2,[2]Misc!$A$277,IF('[2]Risk Questions'!$Q$1=3,[2]Misc!$A$278,[2]Misc!$A$276)))</definedName>
    <definedName name="nooryes">IF('[2]Risk Questions'!$Q$1=1,[2]Misc!$A$143:$A$144,IF('[2]Risk Questions'!$Q$1=2,[2]Misc!$A$145:$A$146,IF('[2]Risk Questions'!$Q$1=3,[2]Misc!$A$147:$A$148,[2]Misc!$A$143:$A$144)))</definedName>
    <definedName name="_xlnm.Print_Area" localSheetId="5">'Detailed Report Out'!$A$1:$D$222</definedName>
    <definedName name="RecoveryPeriod">IF('[2]Risk Questions'!$Q$1=1,[2]Misc!$A$75:$A$79,IF('[2]Risk Questions'!$Q$1=2,[2]Misc!$A$81:$A$85,IF('[2]Risk Questions'!$Q$1=3,[2]Misc!$A$87:$A$91,[2]Misc!$A$75:$A$79)))</definedName>
    <definedName name="SCQ1A">'[1]Risk Scorecards &amp; Segmentation '!#REF!</definedName>
    <definedName name="SCQ1I">'[1]Risk Scorecards &amp; Segmentation '!#REF!</definedName>
    <definedName name="SCQ2A">'[1]Risk Scorecards &amp; Segmentation '!#REF!</definedName>
    <definedName name="SCQ2I">'[1]Risk Scorecards &amp; Segmentation '!#REF!</definedName>
    <definedName name="Services">IF('[2]Risk Questions'!$Q$1=1,[2]Misc!$A$252:$A$254,IF('[2]Risk Questions'!$Q$1=2,[2]Misc!$A$255:$A$257,IF('[2]Risk Questions'!$Q$1=3,[2]Misc!$A$258:$A$260,[2]Misc!$A$252:$A$254)))</definedName>
    <definedName name="StockAgreements">IF('[2]Risk Questions'!$Q$1=1,[2]Misc!$A$55:$A$60,IF('[2]Risk Questions'!$Q$1=2,[2]Misc!$A$61:$A$66,IF('[2]Risk Questions'!$Q$1=3,[2]Misc!$A$67:$A$72,[2]Misc!$A$55:$A$60)))</definedName>
    <definedName name="StockConditions">IF('[2]Risk Questions'!$Q$1=1,[2]Misc!$A$123:$A$127,IF('[2]Risk Questions'!$Q$1=2,[2]Misc!$A$129:$A$133,IF('[2]Risk Questions'!$Q$1=3,[2]Misc!$A$135:$A$139,[2]Misc!$A$123:$A$127)))</definedName>
    <definedName name="TradingCurrency">[2]Misc!$M$2:INDEX([2]Misc!$M$2:$M$50,COUNTA([2]Misc!$M$2:$M$50))</definedName>
    <definedName name="XO">[2]Misc!$A$151:$A$151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01" i="16" l="1"/>
  <c r="D96" i="16"/>
  <c r="D90" i="16"/>
  <c r="D84" i="16"/>
  <c r="D80" i="16"/>
  <c r="D76" i="16"/>
  <c r="D71" i="16"/>
  <c r="D63" i="16"/>
  <c r="D58" i="16"/>
  <c r="D54" i="16"/>
  <c r="D50" i="16"/>
  <c r="D46" i="16"/>
  <c r="D42" i="16"/>
  <c r="D34" i="16"/>
  <c r="D28" i="16"/>
  <c r="D22" i="16"/>
  <c r="D16" i="16"/>
  <c r="B35" i="16" l="1"/>
  <c r="B64" i="16"/>
  <c r="B85" i="16"/>
  <c r="C215" i="21" l="1"/>
  <c r="C214" i="21"/>
  <c r="C213" i="21"/>
  <c r="B221" i="21"/>
  <c r="B220" i="21"/>
  <c r="B219" i="21"/>
  <c r="B218" i="21"/>
  <c r="B217" i="21"/>
  <c r="B216" i="21"/>
  <c r="B215" i="21"/>
  <c r="B214" i="21"/>
  <c r="B213" i="21"/>
  <c r="D209" i="21"/>
  <c r="D208" i="21"/>
  <c r="D207" i="21"/>
  <c r="D206" i="21"/>
  <c r="D205" i="21"/>
  <c r="C208" i="21"/>
  <c r="C207" i="21"/>
  <c r="C206" i="21"/>
  <c r="C205" i="21"/>
  <c r="B210" i="21"/>
  <c r="B209" i="21"/>
  <c r="B208" i="21"/>
  <c r="B207" i="21"/>
  <c r="B206" i="21"/>
  <c r="B205" i="21"/>
  <c r="D201" i="21"/>
  <c r="D200" i="21"/>
  <c r="D199" i="21"/>
  <c r="D198" i="21"/>
  <c r="D197" i="21"/>
  <c r="D196" i="21"/>
  <c r="D195" i="21"/>
  <c r="B202" i="21"/>
  <c r="B201" i="21"/>
  <c r="B200" i="21"/>
  <c r="B199" i="21"/>
  <c r="B198" i="21"/>
  <c r="B197" i="21"/>
  <c r="B196" i="21"/>
  <c r="B195" i="21"/>
  <c r="D191" i="21"/>
  <c r="D190" i="21"/>
  <c r="D189" i="21"/>
  <c r="D188" i="21"/>
  <c r="C189" i="21"/>
  <c r="C188" i="21"/>
  <c r="B192" i="21"/>
  <c r="B191" i="21"/>
  <c r="B190" i="21"/>
  <c r="B189" i="21"/>
  <c r="B188" i="21"/>
  <c r="D183" i="21"/>
  <c r="D182" i="21"/>
  <c r="D181" i="21"/>
  <c r="D180" i="21"/>
  <c r="D179" i="21"/>
  <c r="D178" i="21"/>
  <c r="D177" i="21"/>
  <c r="C178" i="21"/>
  <c r="C177" i="21"/>
  <c r="B184" i="21"/>
  <c r="B183" i="21"/>
  <c r="B182" i="21"/>
  <c r="B181" i="21"/>
  <c r="B180" i="21"/>
  <c r="B179" i="21"/>
  <c r="B178" i="21"/>
  <c r="B177" i="21"/>
  <c r="D173" i="21"/>
  <c r="D172" i="21"/>
  <c r="D171" i="21"/>
  <c r="D170" i="21"/>
  <c r="D169" i="21"/>
  <c r="D168" i="21"/>
  <c r="D167" i="21"/>
  <c r="C168" i="21"/>
  <c r="C167" i="21"/>
  <c r="B174" i="21"/>
  <c r="B173" i="21"/>
  <c r="B172" i="21"/>
  <c r="B171" i="21"/>
  <c r="B170" i="21"/>
  <c r="B169" i="21"/>
  <c r="B168" i="21"/>
  <c r="B167" i="21"/>
  <c r="B163" i="21"/>
  <c r="D163" i="21"/>
  <c r="D162" i="21"/>
  <c r="D161" i="21"/>
  <c r="D160" i="21"/>
  <c r="D159" i="21"/>
  <c r="D158" i="21"/>
  <c r="D157" i="21"/>
  <c r="D156" i="21"/>
  <c r="D155" i="21"/>
  <c r="D154" i="21"/>
  <c r="D153" i="21"/>
  <c r="C155" i="21"/>
  <c r="C154" i="21"/>
  <c r="C153" i="21"/>
  <c r="B162" i="21"/>
  <c r="B161" i="21"/>
  <c r="B160" i="21"/>
  <c r="B159" i="21"/>
  <c r="B158" i="21"/>
  <c r="B157" i="21"/>
  <c r="B156" i="21"/>
  <c r="B155" i="21"/>
  <c r="B154" i="21"/>
  <c r="B153" i="21"/>
  <c r="D149" i="21"/>
  <c r="D148" i="21"/>
  <c r="D147" i="21"/>
  <c r="D146" i="21"/>
  <c r="D145" i="21"/>
  <c r="D144" i="21"/>
  <c r="D143" i="21"/>
  <c r="D142" i="21"/>
  <c r="D141" i="21"/>
  <c r="D140" i="21"/>
  <c r="D139" i="21"/>
  <c r="D138" i="21"/>
  <c r="D137" i="21"/>
  <c r="D136" i="21"/>
  <c r="D135" i="21"/>
  <c r="D134" i="21"/>
  <c r="D133" i="21"/>
  <c r="D132" i="21"/>
  <c r="C135" i="21"/>
  <c r="C134" i="21"/>
  <c r="C133" i="21"/>
  <c r="C132" i="21"/>
  <c r="B150" i="21"/>
  <c r="B149" i="21"/>
  <c r="B148" i="21"/>
  <c r="B147" i="21"/>
  <c r="B146" i="21"/>
  <c r="B145" i="21"/>
  <c r="B144" i="21"/>
  <c r="B143" i="21"/>
  <c r="B142" i="21"/>
  <c r="B141" i="21"/>
  <c r="B140" i="21"/>
  <c r="B139" i="21"/>
  <c r="B138" i="21"/>
  <c r="B137" i="21"/>
  <c r="B136" i="21"/>
  <c r="B135" i="21"/>
  <c r="B134" i="21"/>
  <c r="B133" i="21"/>
  <c r="B132" i="21"/>
  <c r="D127" i="21"/>
  <c r="D126" i="21"/>
  <c r="D125" i="21"/>
  <c r="D124" i="21"/>
  <c r="D123" i="21"/>
  <c r="D122" i="21"/>
  <c r="D121" i="21"/>
  <c r="C123" i="21"/>
  <c r="C122" i="21"/>
  <c r="C121" i="21"/>
  <c r="B128" i="21"/>
  <c r="B127" i="21"/>
  <c r="B126" i="21"/>
  <c r="B125" i="21"/>
  <c r="B124" i="21"/>
  <c r="B123" i="21"/>
  <c r="B122" i="21"/>
  <c r="B121" i="21"/>
  <c r="D117" i="21"/>
  <c r="D116" i="21"/>
  <c r="D115" i="21"/>
  <c r="D114" i="21"/>
  <c r="D113" i="21"/>
  <c r="C114" i="21"/>
  <c r="C113" i="21"/>
  <c r="B118" i="21"/>
  <c r="B117" i="21"/>
  <c r="B116" i="21"/>
  <c r="B115" i="21"/>
  <c r="B114" i="21"/>
  <c r="B113" i="21"/>
  <c r="D109" i="21"/>
  <c r="D108" i="21"/>
  <c r="D107" i="21"/>
  <c r="D106" i="21"/>
  <c r="C107" i="21"/>
  <c r="C106" i="21"/>
  <c r="B110" i="21"/>
  <c r="B109" i="21"/>
  <c r="B108" i="21"/>
  <c r="B107" i="21"/>
  <c r="B106" i="21"/>
  <c r="D102" i="21"/>
  <c r="D101" i="21"/>
  <c r="D100" i="21"/>
  <c r="D99" i="21"/>
  <c r="D98" i="21"/>
  <c r="D97" i="21"/>
  <c r="C98" i="21"/>
  <c r="C97" i="21"/>
  <c r="B103" i="21"/>
  <c r="B102" i="21"/>
  <c r="B101" i="21"/>
  <c r="B100" i="21"/>
  <c r="B99" i="21"/>
  <c r="B98" i="21"/>
  <c r="B97" i="21"/>
  <c r="D93" i="21"/>
  <c r="D92" i="21"/>
  <c r="D91" i="21"/>
  <c r="D90" i="21"/>
  <c r="D89" i="21"/>
  <c r="D88" i="21"/>
  <c r="D87" i="21"/>
  <c r="D86" i="21"/>
  <c r="D85" i="21"/>
  <c r="D84" i="21"/>
  <c r="D83" i="21"/>
  <c r="D82" i="21"/>
  <c r="D81" i="21"/>
  <c r="C82" i="21"/>
  <c r="C81" i="21"/>
  <c r="B94" i="21"/>
  <c r="B93" i="21"/>
  <c r="B92" i="21"/>
  <c r="B91" i="21"/>
  <c r="B90" i="21"/>
  <c r="B89" i="21"/>
  <c r="B88" i="21"/>
  <c r="B87" i="21"/>
  <c r="B86" i="21"/>
  <c r="B85" i="21"/>
  <c r="B84" i="21"/>
  <c r="B83" i="21"/>
  <c r="B82" i="21"/>
  <c r="B81" i="21"/>
  <c r="D77" i="21"/>
  <c r="D76" i="21"/>
  <c r="D75" i="21"/>
  <c r="D74" i="21"/>
  <c r="D73" i="21"/>
  <c r="D72" i="21"/>
  <c r="D71" i="21"/>
  <c r="D70" i="21"/>
  <c r="C73" i="21"/>
  <c r="C72" i="21"/>
  <c r="C71" i="21"/>
  <c r="C70" i="21"/>
  <c r="B78" i="21"/>
  <c r="B77" i="21"/>
  <c r="B76" i="21"/>
  <c r="B75" i="21"/>
  <c r="B74" i="21"/>
  <c r="B73" i="21"/>
  <c r="B72" i="21"/>
  <c r="B71" i="21"/>
  <c r="B70" i="21"/>
  <c r="D213" i="21"/>
  <c r="D64" i="21"/>
  <c r="D63" i="21"/>
  <c r="D62" i="21"/>
  <c r="D61" i="21"/>
  <c r="D60" i="21"/>
  <c r="D59" i="21"/>
  <c r="D58" i="21"/>
  <c r="D57" i="21"/>
  <c r="D56" i="21"/>
  <c r="D55" i="21"/>
  <c r="D54" i="21"/>
  <c r="D53" i="21"/>
  <c r="C55" i="21"/>
  <c r="C54" i="21"/>
  <c r="C53" i="21"/>
  <c r="C52" i="21"/>
  <c r="D52" i="21"/>
  <c r="B65" i="21"/>
  <c r="B64" i="21"/>
  <c r="B63" i="21"/>
  <c r="B62" i="21"/>
  <c r="B61" i="21"/>
  <c r="B60" i="21"/>
  <c r="B59" i="21"/>
  <c r="B58" i="21"/>
  <c r="B57" i="21"/>
  <c r="B56" i="21"/>
  <c r="B55" i="21"/>
  <c r="B54" i="21"/>
  <c r="B53" i="21"/>
  <c r="B52" i="21"/>
  <c r="D48" i="21"/>
  <c r="D47" i="21"/>
  <c r="D46" i="21"/>
  <c r="D45" i="21"/>
  <c r="D44" i="21"/>
  <c r="D43" i="21"/>
  <c r="D42" i="21"/>
  <c r="D41" i="21"/>
  <c r="B49" i="21"/>
  <c r="B48" i="21"/>
  <c r="B47" i="21"/>
  <c r="B46" i="21"/>
  <c r="B45" i="21"/>
  <c r="B44" i="21"/>
  <c r="B43" i="21"/>
  <c r="B42" i="21"/>
  <c r="B41" i="21"/>
  <c r="C30" i="21"/>
  <c r="C29" i="21"/>
  <c r="C28" i="21"/>
  <c r="C27" i="21"/>
  <c r="D37" i="21"/>
  <c r="D36" i="21"/>
  <c r="D35" i="21"/>
  <c r="D34" i="21"/>
  <c r="D33" i="21"/>
  <c r="D32" i="21"/>
  <c r="D31" i="21"/>
  <c r="D30" i="21"/>
  <c r="D29" i="21"/>
  <c r="D28" i="21"/>
  <c r="D27" i="21"/>
  <c r="B38" i="21"/>
  <c r="B37" i="21"/>
  <c r="B36" i="21"/>
  <c r="B35" i="21"/>
  <c r="B34" i="21"/>
  <c r="B33" i="21"/>
  <c r="B32" i="21"/>
  <c r="B31" i="21"/>
  <c r="B30" i="21"/>
  <c r="B29" i="21"/>
  <c r="B28" i="21"/>
  <c r="B27" i="21"/>
  <c r="D23" i="21"/>
  <c r="D22" i="21"/>
  <c r="D21" i="21"/>
  <c r="D20" i="21"/>
  <c r="D19" i="21"/>
  <c r="D18" i="21"/>
  <c r="B18" i="21"/>
  <c r="D14" i="21"/>
  <c r="D13" i="21"/>
  <c r="D12" i="21"/>
  <c r="D11" i="21"/>
  <c r="D10" i="21"/>
  <c r="D9" i="21"/>
  <c r="D8" i="21"/>
  <c r="D7" i="21"/>
  <c r="D6" i="21"/>
  <c r="D5" i="21"/>
  <c r="B24" i="21"/>
  <c r="C21" i="21"/>
  <c r="C20" i="21"/>
  <c r="C19" i="21"/>
  <c r="C18" i="21"/>
  <c r="B23" i="21"/>
  <c r="B22" i="21"/>
  <c r="B21" i="21"/>
  <c r="B20" i="21"/>
  <c r="B19" i="21"/>
  <c r="B15" i="21"/>
  <c r="B14" i="21"/>
  <c r="B13" i="21"/>
  <c r="B12" i="21"/>
  <c r="B11" i="21"/>
  <c r="B10" i="21"/>
  <c r="B9" i="21"/>
  <c r="B8" i="21"/>
  <c r="C8" i="21"/>
  <c r="B7" i="21"/>
  <c r="C7" i="21"/>
  <c r="B6" i="21"/>
  <c r="C6" i="21"/>
  <c r="B5" i="21"/>
  <c r="C5" i="21"/>
  <c r="C7" i="19"/>
  <c r="C5" i="19"/>
  <c r="C4" i="19"/>
  <c r="D116" i="20"/>
  <c r="D120" i="20"/>
  <c r="D119" i="20"/>
  <c r="D118" i="20"/>
  <c r="D117" i="20"/>
  <c r="D98" i="20"/>
  <c r="D97" i="20"/>
  <c r="D95" i="20"/>
  <c r="D70" i="20"/>
  <c r="D76" i="20"/>
  <c r="D75" i="20"/>
  <c r="D74" i="20"/>
  <c r="D73" i="20"/>
  <c r="D72" i="20"/>
  <c r="D71" i="20"/>
  <c r="D48" i="20"/>
  <c r="D53" i="20"/>
  <c r="D52" i="20"/>
  <c r="D51" i="20"/>
  <c r="D50" i="20"/>
  <c r="D49" i="20"/>
  <c r="B222" i="17"/>
  <c r="H128" i="15"/>
  <c r="F180" i="17" l="1"/>
  <c r="F70" i="17"/>
  <c r="E130" i="15"/>
  <c r="E123" i="15"/>
  <c r="E114" i="15"/>
  <c r="C133" i="15"/>
  <c r="C132" i="15"/>
  <c r="C131" i="15"/>
  <c r="D130" i="15"/>
  <c r="C130" i="15"/>
  <c r="B130" i="15"/>
  <c r="C128" i="15"/>
  <c r="C127" i="15"/>
  <c r="C126" i="15"/>
  <c r="C125" i="15"/>
  <c r="C124" i="15"/>
  <c r="D123" i="15"/>
  <c r="C123" i="15"/>
  <c r="B123" i="15"/>
  <c r="C120" i="15"/>
  <c r="C119" i="15"/>
  <c r="C118" i="15"/>
  <c r="C117" i="15"/>
  <c r="C116" i="15"/>
  <c r="C115" i="15"/>
  <c r="D114" i="15"/>
  <c r="C114" i="15"/>
  <c r="B114" i="15"/>
  <c r="C112" i="15"/>
  <c r="B112" i="15"/>
  <c r="C111" i="15"/>
  <c r="C110" i="15"/>
  <c r="C109" i="15"/>
  <c r="C108" i="15"/>
  <c r="F179" i="17"/>
  <c r="F126" i="17"/>
  <c r="F69" i="17"/>
  <c r="F9" i="17"/>
  <c r="B244" i="17"/>
  <c r="B223" i="17"/>
  <c r="D313" i="15" l="1"/>
  <c r="D312" i="15"/>
  <c r="D311" i="15"/>
  <c r="D310" i="15"/>
  <c r="D309" i="15"/>
  <c r="D308" i="15"/>
  <c r="D307" i="15"/>
  <c r="D306" i="15"/>
  <c r="D303" i="15"/>
  <c r="D302" i="15"/>
  <c r="D301" i="15"/>
  <c r="D300" i="15"/>
  <c r="D299" i="15"/>
  <c r="E304" i="15" s="1"/>
  <c r="E297" i="15"/>
  <c r="D296" i="15"/>
  <c r="D295" i="15"/>
  <c r="D294" i="15"/>
  <c r="D293" i="15"/>
  <c r="D292" i="15"/>
  <c r="D291" i="15"/>
  <c r="D290" i="15"/>
  <c r="D287" i="15"/>
  <c r="D286" i="15"/>
  <c r="D285" i="15"/>
  <c r="D284" i="15"/>
  <c r="E288" i="15" s="1"/>
  <c r="F282" i="15"/>
  <c r="F281" i="15"/>
  <c r="B281" i="15"/>
  <c r="E280" i="15"/>
  <c r="D279" i="15"/>
  <c r="D278" i="15"/>
  <c r="D277" i="15"/>
  <c r="D276" i="15"/>
  <c r="D275" i="15"/>
  <c r="D274" i="15"/>
  <c r="D273" i="15"/>
  <c r="D270" i="15"/>
  <c r="D269" i="15"/>
  <c r="D268" i="15"/>
  <c r="D267" i="15"/>
  <c r="D266" i="15"/>
  <c r="D265" i="15"/>
  <c r="D264" i="15"/>
  <c r="E271" i="15" s="1"/>
  <c r="D261" i="15"/>
  <c r="D260" i="15"/>
  <c r="D259" i="15"/>
  <c r="D258" i="15"/>
  <c r="D257" i="15"/>
  <c r="D256" i="15"/>
  <c r="D255" i="15"/>
  <c r="D254" i="15"/>
  <c r="D253" i="15"/>
  <c r="E262" i="15" s="1"/>
  <c r="D252" i="15"/>
  <c r="D251" i="15"/>
  <c r="D248" i="15"/>
  <c r="D247" i="15"/>
  <c r="D246" i="15"/>
  <c r="D245" i="15"/>
  <c r="D244" i="15"/>
  <c r="D243" i="15"/>
  <c r="D242" i="15"/>
  <c r="D241" i="15"/>
  <c r="D240" i="15"/>
  <c r="D239" i="15"/>
  <c r="D238" i="15"/>
  <c r="D237" i="15"/>
  <c r="D236" i="15"/>
  <c r="D235" i="15"/>
  <c r="D234" i="15"/>
  <c r="D233" i="15"/>
  <c r="D232" i="15"/>
  <c r="I100" i="15"/>
  <c r="D211" i="17"/>
  <c r="D210" i="17"/>
  <c r="D209" i="17"/>
  <c r="D208" i="17"/>
  <c r="D207" i="17"/>
  <c r="D206" i="17"/>
  <c r="D205" i="17"/>
  <c r="D204" i="17"/>
  <c r="D201" i="17"/>
  <c r="D200" i="17"/>
  <c r="D199" i="17"/>
  <c r="D198" i="17"/>
  <c r="D197" i="17"/>
  <c r="D194" i="17"/>
  <c r="D193" i="17"/>
  <c r="D192" i="17"/>
  <c r="D191" i="17"/>
  <c r="D190" i="17"/>
  <c r="D189" i="17"/>
  <c r="D188" i="17"/>
  <c r="D185" i="17"/>
  <c r="D184" i="17"/>
  <c r="D183" i="17"/>
  <c r="D182" i="17"/>
  <c r="D177" i="17"/>
  <c r="D176" i="17"/>
  <c r="D175" i="17"/>
  <c r="D174" i="17"/>
  <c r="D173" i="17"/>
  <c r="D172" i="17"/>
  <c r="D171" i="17"/>
  <c r="D168" i="17"/>
  <c r="D167" i="17"/>
  <c r="D166" i="17"/>
  <c r="D165" i="17"/>
  <c r="D164" i="17"/>
  <c r="D163" i="17"/>
  <c r="D162" i="17"/>
  <c r="D159" i="17"/>
  <c r="D158" i="17"/>
  <c r="D157" i="17"/>
  <c r="D156" i="17"/>
  <c r="D155" i="17"/>
  <c r="D154" i="17"/>
  <c r="D153" i="17"/>
  <c r="D152" i="17"/>
  <c r="D151" i="17"/>
  <c r="D150" i="17"/>
  <c r="D149" i="17"/>
  <c r="D146" i="17"/>
  <c r="D145" i="17"/>
  <c r="D144" i="17"/>
  <c r="D143" i="17"/>
  <c r="D142" i="17"/>
  <c r="D141" i="17"/>
  <c r="D140" i="17"/>
  <c r="D139" i="17"/>
  <c r="D138" i="17"/>
  <c r="D137" i="17"/>
  <c r="D136" i="17"/>
  <c r="D135" i="17"/>
  <c r="D134" i="17"/>
  <c r="D133" i="17"/>
  <c r="D132" i="17"/>
  <c r="D131" i="17"/>
  <c r="D130" i="17"/>
  <c r="D129" i="17"/>
  <c r="D124" i="17"/>
  <c r="D123" i="17"/>
  <c r="D122" i="17"/>
  <c r="D121" i="17"/>
  <c r="D120" i="17"/>
  <c r="D119" i="17"/>
  <c r="D118" i="17"/>
  <c r="D115" i="17"/>
  <c r="D114" i="17"/>
  <c r="D113" i="17"/>
  <c r="D112" i="17"/>
  <c r="D111" i="17"/>
  <c r="D108" i="17"/>
  <c r="D107" i="17"/>
  <c r="D106" i="17"/>
  <c r="D105" i="17"/>
  <c r="D102" i="17"/>
  <c r="D101" i="17"/>
  <c r="D100" i="17"/>
  <c r="D99" i="17"/>
  <c r="D98" i="17"/>
  <c r="D97" i="17"/>
  <c r="D94" i="17"/>
  <c r="D93" i="17"/>
  <c r="D92" i="17"/>
  <c r="D91" i="17"/>
  <c r="D90" i="17"/>
  <c r="D89" i="17"/>
  <c r="D88" i="17"/>
  <c r="D87" i="17"/>
  <c r="D86" i="17"/>
  <c r="D85" i="17"/>
  <c r="D84" i="17"/>
  <c r="D83" i="17"/>
  <c r="D82" i="17"/>
  <c r="D79" i="17"/>
  <c r="D78" i="17"/>
  <c r="D77" i="17"/>
  <c r="D76" i="17"/>
  <c r="D75" i="17"/>
  <c r="D74" i="17"/>
  <c r="D73" i="17"/>
  <c r="D72" i="17"/>
  <c r="D67" i="17"/>
  <c r="D66" i="17"/>
  <c r="D65" i="17"/>
  <c r="D64" i="17"/>
  <c r="D63" i="17"/>
  <c r="D62" i="17"/>
  <c r="D61" i="17"/>
  <c r="D60" i="17"/>
  <c r="D59" i="17"/>
  <c r="D58" i="17"/>
  <c r="D57" i="17"/>
  <c r="D56" i="17"/>
  <c r="D55" i="17"/>
  <c r="D52" i="17"/>
  <c r="D51" i="17"/>
  <c r="D50" i="17"/>
  <c r="D49" i="17"/>
  <c r="D48" i="17"/>
  <c r="D47" i="17"/>
  <c r="D46" i="17"/>
  <c r="D45" i="17"/>
  <c r="D42" i="17"/>
  <c r="D41" i="17"/>
  <c r="D40" i="17"/>
  <c r="D39" i="17"/>
  <c r="D38" i="17"/>
  <c r="D37" i="17"/>
  <c r="D36" i="17"/>
  <c r="D35" i="17"/>
  <c r="D34" i="17"/>
  <c r="D33" i="17"/>
  <c r="D32" i="17"/>
  <c r="D29" i="17"/>
  <c r="D28" i="17"/>
  <c r="D27" i="17"/>
  <c r="D26" i="17"/>
  <c r="D25" i="17"/>
  <c r="D24" i="17"/>
  <c r="D21" i="17"/>
  <c r="D20" i="17"/>
  <c r="D19" i="17"/>
  <c r="D18" i="17"/>
  <c r="D17" i="17"/>
  <c r="D16" i="17"/>
  <c r="D15" i="17"/>
  <c r="D14" i="17"/>
  <c r="D13" i="17"/>
  <c r="D12" i="17"/>
  <c r="I99" i="15"/>
  <c r="I98" i="15"/>
  <c r="I95" i="15"/>
  <c r="I94" i="15"/>
  <c r="I93" i="15"/>
  <c r="I92" i="15"/>
  <c r="I89" i="15"/>
  <c r="I88" i="15"/>
  <c r="I83" i="15"/>
  <c r="I82" i="15"/>
  <c r="I79" i="15"/>
  <c r="I78" i="15"/>
  <c r="I75" i="15"/>
  <c r="I74" i="15"/>
  <c r="I73" i="15"/>
  <c r="I70" i="15"/>
  <c r="I69" i="15"/>
  <c r="I68" i="15"/>
  <c r="I67" i="15"/>
  <c r="I62" i="15"/>
  <c r="I61" i="15"/>
  <c r="I60" i="15"/>
  <c r="I57" i="15"/>
  <c r="I56" i="15"/>
  <c r="I53" i="15"/>
  <c r="I52" i="15"/>
  <c r="I49" i="15"/>
  <c r="I48" i="15"/>
  <c r="I45" i="15"/>
  <c r="I44" i="15"/>
  <c r="I41" i="15"/>
  <c r="I40" i="15"/>
  <c r="I39" i="15"/>
  <c r="I38" i="15"/>
  <c r="I33" i="15"/>
  <c r="I32" i="15"/>
  <c r="I31" i="15"/>
  <c r="I30" i="15"/>
  <c r="I27" i="15"/>
  <c r="I26" i="15"/>
  <c r="I25" i="15"/>
  <c r="I24" i="15"/>
  <c r="I21" i="15"/>
  <c r="I20" i="15"/>
  <c r="I19" i="15"/>
  <c r="I18" i="15"/>
  <c r="I15" i="15"/>
  <c r="I14" i="15"/>
  <c r="I13" i="15"/>
  <c r="I12" i="15"/>
  <c r="D48" i="15"/>
  <c r="D100" i="15"/>
  <c r="D99" i="15"/>
  <c r="D98" i="15"/>
  <c r="D95" i="15"/>
  <c r="D94" i="15"/>
  <c r="D93" i="15"/>
  <c r="D92" i="15"/>
  <c r="D89" i="15"/>
  <c r="D88" i="15"/>
  <c r="D83" i="15"/>
  <c r="D82" i="15"/>
  <c r="D79" i="15"/>
  <c r="D78" i="15"/>
  <c r="D75" i="15"/>
  <c r="D74" i="15"/>
  <c r="D73" i="15"/>
  <c r="D70" i="15"/>
  <c r="D69" i="15"/>
  <c r="D68" i="15"/>
  <c r="D67" i="15"/>
  <c r="D62" i="15"/>
  <c r="D61" i="15"/>
  <c r="D60" i="15"/>
  <c r="D57" i="15"/>
  <c r="D56" i="15"/>
  <c r="D53" i="15"/>
  <c r="D52" i="15"/>
  <c r="D49" i="15"/>
  <c r="D45" i="15"/>
  <c r="D44" i="15"/>
  <c r="D41" i="15"/>
  <c r="D40" i="15"/>
  <c r="D39" i="15"/>
  <c r="D38" i="15"/>
  <c r="D33" i="15"/>
  <c r="D32" i="15"/>
  <c r="D31" i="15"/>
  <c r="D30" i="15"/>
  <c r="D27" i="15"/>
  <c r="D26" i="15"/>
  <c r="D25" i="15"/>
  <c r="D24" i="15"/>
  <c r="D21" i="15"/>
  <c r="D20" i="15"/>
  <c r="D19" i="15"/>
  <c r="D18" i="15"/>
  <c r="D15" i="15"/>
  <c r="D14" i="15"/>
  <c r="D13" i="15"/>
  <c r="D12" i="15"/>
  <c r="G133" i="15"/>
  <c r="G132" i="15"/>
  <c r="G131" i="15"/>
  <c r="G127" i="15"/>
  <c r="G126" i="15"/>
  <c r="G125" i="15"/>
  <c r="G124" i="15"/>
  <c r="G120" i="15"/>
  <c r="G119" i="15"/>
  <c r="G118" i="15"/>
  <c r="G117" i="15"/>
  <c r="G116" i="15"/>
  <c r="G115" i="15"/>
  <c r="G111" i="15"/>
  <c r="G110" i="15"/>
  <c r="G109" i="15"/>
  <c r="G108" i="15"/>
  <c r="J86" i="15"/>
  <c r="J85" i="15"/>
  <c r="G85" i="15"/>
  <c r="J65" i="15"/>
  <c r="J64" i="15"/>
  <c r="G64" i="15"/>
  <c r="J35" i="15"/>
  <c r="G35" i="15"/>
  <c r="J9" i="15"/>
  <c r="G9" i="15"/>
  <c r="E249" i="15" l="1"/>
  <c r="E103" i="17"/>
  <c r="E109" i="17"/>
  <c r="E169" i="17"/>
  <c r="E195" i="17"/>
  <c r="E244" i="17" s="1"/>
  <c r="E53" i="17"/>
  <c r="E222" i="17" s="1"/>
  <c r="I80" i="15"/>
  <c r="I126" i="15" s="1"/>
  <c r="E116" i="17"/>
  <c r="E95" i="17"/>
  <c r="E178" i="17"/>
  <c r="E202" i="17"/>
  <c r="E160" i="17"/>
  <c r="B164" i="21" s="1"/>
  <c r="E80" i="17"/>
  <c r="E22" i="17"/>
  <c r="E186" i="17"/>
  <c r="E43" i="17"/>
  <c r="E125" i="17"/>
  <c r="E147" i="17"/>
  <c r="E212" i="17"/>
  <c r="E30" i="17"/>
  <c r="E68" i="17"/>
  <c r="I58" i="15"/>
  <c r="I119" i="15" s="1"/>
  <c r="I50" i="15"/>
  <c r="I117" i="15" s="1"/>
  <c r="I28" i="15"/>
  <c r="I110" i="15" s="1"/>
  <c r="I22" i="15"/>
  <c r="I109" i="15" s="1"/>
  <c r="I90" i="15"/>
  <c r="I131" i="15" s="1"/>
  <c r="I46" i="15"/>
  <c r="I116" i="15" s="1"/>
  <c r="I84" i="15"/>
  <c r="I127" i="15" s="1"/>
  <c r="I34" i="15"/>
  <c r="I111" i="15" s="1"/>
  <c r="I54" i="15"/>
  <c r="I118" i="15" s="1"/>
  <c r="I101" i="15"/>
  <c r="I133" i="15" s="1"/>
  <c r="I96" i="15"/>
  <c r="I132" i="15" s="1"/>
  <c r="I76" i="15"/>
  <c r="I125" i="15" s="1"/>
  <c r="I71" i="15"/>
  <c r="I124" i="15" s="1"/>
  <c r="I63" i="15"/>
  <c r="I120" i="15" s="1"/>
  <c r="I42" i="15"/>
  <c r="I115" i="15" s="1"/>
  <c r="I16" i="15"/>
  <c r="I108" i="15" l="1"/>
  <c r="I128" i="15"/>
  <c r="I134" i="15"/>
  <c r="I112" i="15"/>
  <c r="J10" i="15" s="1"/>
  <c r="I121" i="15"/>
  <c r="J36" i="15" s="1"/>
  <c r="I105" i="15" l="1"/>
  <c r="B246" i="17" l="1"/>
  <c r="B245" i="17"/>
  <c r="B243" i="17"/>
  <c r="B239" i="17"/>
  <c r="B238" i="17"/>
  <c r="B237" i="17"/>
  <c r="B236" i="17"/>
  <c r="B232" i="17"/>
  <c r="B231" i="17"/>
  <c r="B230" i="17"/>
  <c r="B229" i="17"/>
  <c r="B228" i="17"/>
  <c r="B227" i="17"/>
  <c r="B221" i="17"/>
  <c r="B220" i="17"/>
  <c r="B219" i="17"/>
  <c r="E246" i="17"/>
  <c r="E245" i="17"/>
  <c r="E243" i="17"/>
  <c r="E247" i="17" s="1"/>
  <c r="B179" i="17"/>
  <c r="E239" i="17"/>
  <c r="E238" i="17"/>
  <c r="E237" i="17"/>
  <c r="D96" i="20" s="1"/>
  <c r="E236" i="17"/>
  <c r="B126" i="17"/>
  <c r="E232" i="17"/>
  <c r="E231" i="17"/>
  <c r="E230" i="17"/>
  <c r="E229" i="17"/>
  <c r="E228" i="17"/>
  <c r="E227" i="17"/>
  <c r="E233" i="17" s="1"/>
  <c r="B69" i="17"/>
  <c r="E223" i="17"/>
  <c r="E221" i="17"/>
  <c r="E220" i="17"/>
  <c r="E219" i="17"/>
  <c r="E224" i="17" s="1"/>
  <c r="F10" i="17" s="1"/>
  <c r="B9" i="17"/>
  <c r="B133" i="16"/>
  <c r="B133" i="15" s="1"/>
  <c r="B132" i="16"/>
  <c r="B132" i="15" s="1"/>
  <c r="B131" i="16"/>
  <c r="B131" i="15" s="1"/>
  <c r="B127" i="16"/>
  <c r="B127" i="15" s="1"/>
  <c r="B126" i="16"/>
  <c r="B126" i="15" s="1"/>
  <c r="B125" i="16"/>
  <c r="B125" i="15" s="1"/>
  <c r="B124" i="16"/>
  <c r="B124" i="15" s="1"/>
  <c r="B120" i="16"/>
  <c r="B120" i="15" s="1"/>
  <c r="B119" i="16"/>
  <c r="B119" i="15" s="1"/>
  <c r="B118" i="16"/>
  <c r="B118" i="15" s="1"/>
  <c r="B117" i="16"/>
  <c r="B117" i="15" s="1"/>
  <c r="B116" i="16"/>
  <c r="B116" i="15" s="1"/>
  <c r="B115" i="16"/>
  <c r="B115" i="15" s="1"/>
  <c r="B111" i="16"/>
  <c r="B111" i="15" s="1"/>
  <c r="B110" i="16"/>
  <c r="B110" i="15" s="1"/>
  <c r="B109" i="16"/>
  <c r="B109" i="15" s="1"/>
  <c r="B108" i="16"/>
  <c r="B108" i="15" s="1"/>
  <c r="C221" i="21"/>
  <c r="E85" i="16"/>
  <c r="C164" i="21"/>
  <c r="E64" i="16"/>
  <c r="C128" i="21"/>
  <c r="C94" i="21"/>
  <c r="E35" i="16"/>
  <c r="C65" i="21"/>
  <c r="E9" i="16"/>
  <c r="B9" i="16"/>
  <c r="D42" i="15"/>
  <c r="D28" i="15"/>
  <c r="D101" i="15"/>
  <c r="D96" i="15"/>
  <c r="D90" i="15"/>
  <c r="D84" i="15"/>
  <c r="D80" i="15"/>
  <c r="D76" i="15"/>
  <c r="D71" i="15"/>
  <c r="D63" i="15"/>
  <c r="D58" i="15"/>
  <c r="D54" i="15"/>
  <c r="D50" i="15"/>
  <c r="D46" i="15"/>
  <c r="D34" i="15"/>
  <c r="D22" i="15"/>
  <c r="D16" i="15"/>
  <c r="D125" i="16" l="1"/>
  <c r="E96" i="20" s="1"/>
  <c r="D131" i="16"/>
  <c r="C192" i="21"/>
  <c r="D120" i="16"/>
  <c r="D132" i="16"/>
  <c r="C210" i="21"/>
  <c r="D115" i="16"/>
  <c r="C78" i="21"/>
  <c r="D117" i="16"/>
  <c r="C103" i="21"/>
  <c r="D119" i="16"/>
  <c r="C118" i="21"/>
  <c r="D118" i="16"/>
  <c r="C110" i="21"/>
  <c r="D110" i="16"/>
  <c r="C38" i="21"/>
  <c r="D133" i="16"/>
  <c r="D111" i="16"/>
  <c r="D116" i="16"/>
  <c r="D124" i="16"/>
  <c r="C150" i="21"/>
  <c r="D126" i="16"/>
  <c r="C174" i="21"/>
  <c r="D127" i="16"/>
  <c r="C184" i="21"/>
  <c r="E240" i="17"/>
  <c r="E85" i="15"/>
  <c r="B85" i="15"/>
  <c r="E64" i="15"/>
  <c r="B64" i="15"/>
  <c r="B35" i="15"/>
  <c r="B9" i="15"/>
  <c r="E9" i="15"/>
  <c r="E86" i="15"/>
  <c r="E65" i="15"/>
  <c r="D125" i="15" l="1"/>
  <c r="D94" i="20"/>
  <c r="C6" i="19"/>
  <c r="E216" i="17"/>
  <c r="C3" i="19" s="1"/>
  <c r="F127" i="17"/>
  <c r="D121" i="16"/>
  <c r="D5" i="19" s="1"/>
  <c r="E98" i="20"/>
  <c r="D127" i="15"/>
  <c r="E73" i="20"/>
  <c r="D117" i="15"/>
  <c r="E75" i="20"/>
  <c r="D119" i="15"/>
  <c r="E97" i="20"/>
  <c r="D126" i="15"/>
  <c r="E119" i="20"/>
  <c r="D133" i="15"/>
  <c r="E118" i="20"/>
  <c r="D132" i="15"/>
  <c r="D128" i="16"/>
  <c r="E95" i="20"/>
  <c r="D124" i="15"/>
  <c r="E76" i="20"/>
  <c r="D120" i="15"/>
  <c r="E74" i="20"/>
  <c r="D118" i="15"/>
  <c r="E72" i="20"/>
  <c r="D116" i="15"/>
  <c r="E71" i="20"/>
  <c r="D115" i="15"/>
  <c r="E52" i="20"/>
  <c r="D111" i="15"/>
  <c r="E51" i="20"/>
  <c r="D110" i="15"/>
  <c r="E117" i="20"/>
  <c r="D134" i="16"/>
  <c r="D131" i="15"/>
  <c r="E35" i="15"/>
  <c r="E70" i="20" l="1"/>
  <c r="D121" i="15"/>
  <c r="E36" i="15" s="1"/>
  <c r="E36" i="16"/>
  <c r="D6" i="19"/>
  <c r="E94" i="20"/>
  <c r="E65" i="16"/>
  <c r="D128" i="15"/>
  <c r="E116" i="20"/>
  <c r="D7" i="19"/>
  <c r="E86" i="16"/>
  <c r="D134" i="15"/>
  <c r="D108" i="16" l="1"/>
  <c r="C15" i="21" l="1"/>
  <c r="D108" i="15"/>
  <c r="E49" i="20"/>
  <c r="D109" i="16" l="1"/>
  <c r="C24" i="21"/>
  <c r="D109" i="15" l="1"/>
  <c r="E50" i="20"/>
  <c r="D112" i="16"/>
  <c r="E48" i="20" l="1"/>
  <c r="D105" i="16"/>
  <c r="D112" i="15"/>
  <c r="E10" i="15" s="1"/>
  <c r="D4" i="19"/>
  <c r="E10" i="16"/>
  <c r="D3" i="19" l="1"/>
  <c r="D105" i="15"/>
</calcChain>
</file>

<file path=xl/sharedStrings.xml><?xml version="1.0" encoding="utf-8"?>
<sst xmlns="http://schemas.openxmlformats.org/spreadsheetml/2006/main" count="1451" uniqueCount="251">
  <si>
    <t>Supplier</t>
  </si>
  <si>
    <t xml:space="preserve">Location </t>
  </si>
  <si>
    <t>Reviewer</t>
  </si>
  <si>
    <t>Date</t>
  </si>
  <si>
    <t>Weight</t>
  </si>
  <si>
    <t>OPERATIONS</t>
  </si>
  <si>
    <t>-</t>
  </si>
  <si>
    <t>X</t>
  </si>
  <si>
    <t>Overall Weight</t>
  </si>
  <si>
    <t>Category Weight</t>
  </si>
  <si>
    <t>TOTAL COMBINED SCORE</t>
  </si>
  <si>
    <t>Category
Score</t>
  </si>
  <si>
    <t>List for Mini Audit Drop Down</t>
  </si>
  <si>
    <t>List for Quick Visit Audit</t>
  </si>
  <si>
    <t>Operations subtotal</t>
  </si>
  <si>
    <t>List for Detailed Audit</t>
  </si>
  <si>
    <t>Operations Overall subtotal</t>
  </si>
  <si>
    <t>Evidence / Notes</t>
  </si>
  <si>
    <t>Facilities &amp; Maintenance</t>
  </si>
  <si>
    <t>The facility is clean, organized and is properly maintained to protect materials from outside elements.</t>
  </si>
  <si>
    <t>Production areas are organized and visual controls such as shadow boards are used throughout production.</t>
  </si>
  <si>
    <t>The facility size is adequate to accommodate current customer base and known growth plans.</t>
  </si>
  <si>
    <t>Employee Health &amp; Safety</t>
  </si>
  <si>
    <t>There is an emergency response plan that addresses likely emergencies.</t>
  </si>
  <si>
    <t>Employees have proper safety protection. (e.g. eye protection, safety shoes, hearing protection, breathing protection, machines guarded)</t>
  </si>
  <si>
    <t>Employees are trained on EH&amp;S procedures; and there is documentation to ensure training is completed.</t>
  </si>
  <si>
    <t>EH&amp;S procedures are documented and reviewed regularly.</t>
  </si>
  <si>
    <t>Operational Planning &amp; Control</t>
  </si>
  <si>
    <t>Production priorities, schedule changes, WIP and issues are clearly communicated across lines and shifts.</t>
  </si>
  <si>
    <t>Production data is tracked, displayed, and responded to as needed to minimize non-conforming materials and reduce the risk of quality escapes.</t>
  </si>
  <si>
    <t>Material Review Board (MRB) is deployed for product non-conformance disposition and customer review and approval.</t>
  </si>
  <si>
    <t>The company has established a formal business continuity policy that outlines the objectives, scope, and responsibilities for business continuity management.</t>
  </si>
  <si>
    <t>If the organization is part of an industry that requires implementation of NIST SP 800-171 or similar data protection requirements, it can show evidence of full compliance or has a plan to mitigate areas of noncompliance.</t>
  </si>
  <si>
    <t>If the organization is not part of an industry that requires implementation to NIST SP 800-171, the organization has taken proactive steps to mitigate the risks of cyber attacks.</t>
  </si>
  <si>
    <t>QUALITY</t>
  </si>
  <si>
    <t>Documents, Processes &amp; Visual Controls</t>
  </si>
  <si>
    <t>A control plan is in place to ensure the consistent quality of products or processes throughout the organization. The control plan is reviewed annually and available to all relevant employees.</t>
  </si>
  <si>
    <t>The Quality policy &amp; procedures manual are available and up-to-date (record revision date and revision level at time of review)</t>
  </si>
  <si>
    <t>Gauge Control</t>
  </si>
  <si>
    <t>In-process gages and/or test devices are deployed throughout production operations.</t>
  </si>
  <si>
    <t>Gauges in-use on production floor or lab are identified, calibrated (up-to-date) and documented to internal procedures.</t>
  </si>
  <si>
    <t>CAPA, Problem Solving &amp; CI</t>
  </si>
  <si>
    <t>Effective problem solving methodology including root cause analysis and corrective action standard work is implemented.</t>
  </si>
  <si>
    <t>A Continuous Improvement program is implemented and there are ongoing projects to improve processes and use of CI tools is in place.</t>
  </si>
  <si>
    <t>Training &amp; Competency</t>
  </si>
  <si>
    <t>Personnel performing inspections are trained and the training is documented.</t>
  </si>
  <si>
    <t>A training matrix is in-place and updated. All personnel are up-to-date on training requirements.</t>
  </si>
  <si>
    <t>Supplier Quality</t>
  </si>
  <si>
    <t>There is an approved supplier process that balances cost, quality, and other factors.</t>
  </si>
  <si>
    <t>The company effectively ensures the quality of incoming materials through incoming inspection, C of As, review of production data, or other suitable method.</t>
  </si>
  <si>
    <t>Identification &amp; Traceability</t>
  </si>
  <si>
    <t>Materials in the shipping area are adequately identified and the status of the material is clearly understood.</t>
  </si>
  <si>
    <t>A material identification/tagging system is deployed throughout production operations.</t>
  </si>
  <si>
    <t>Supplier Self Audit</t>
  </si>
  <si>
    <t>Supplier Management &amp; Risk</t>
  </si>
  <si>
    <t>For key suppliers, there is a D&amp;B no. or other 3rd party financial evaluation, updated at least annually.</t>
  </si>
  <si>
    <t>For key suppliers, the company knows that the supplier been profitable for the last three years.</t>
  </si>
  <si>
    <t>What % of spend is covered by contracts/agreements?</t>
  </si>
  <si>
    <t>The company collects and reviews supplier performance metrics (quality, on-time delivery, pricing, etc.)</t>
  </si>
  <si>
    <t>International Supply Chain</t>
  </si>
  <si>
    <t>The company does not have trading relationship with a US embargoed, blacklisted &amp; SDNT country (Cuba, North Korea, Iran, Sudan.)</t>
  </si>
  <si>
    <t>Procurement Organization</t>
  </si>
  <si>
    <t>Responsibility for sourcing and procurement is clear and documented.</t>
  </si>
  <si>
    <t>The supply chain is robust with a list of trusted suppliers (primary and secondary, for critical items).</t>
  </si>
  <si>
    <t>Working Capital</t>
  </si>
  <si>
    <t>What are your current standard (or average) payment terms with your supply base?</t>
  </si>
  <si>
    <t>Strategy</t>
  </si>
  <si>
    <t>The company's strategy/vision is aligned with the needs of its (current and desired) customer base.</t>
  </si>
  <si>
    <t>Legal</t>
  </si>
  <si>
    <t>The company ever not been investigated or fined for non-compliance with local laws in the past 10 years.</t>
  </si>
  <si>
    <t>The company has all the required permits and licenses (e.g. environmental, business) to conduct operations at their facilities.</t>
  </si>
  <si>
    <t>The company does not use or has never used persons who are below the local minimum legal age (and in no case less than 16 yrs.) to manufacture any products.</t>
  </si>
  <si>
    <t>The company has clearly assigned responsibilities for ensuring regulatory compliance and keeping up with regulatory changes.</t>
  </si>
  <si>
    <t>Financial (Internal)</t>
  </si>
  <si>
    <t>The organization has a balanced customer and portfolio base to minimize risk.</t>
  </si>
  <si>
    <t>The company has a verified D&amp;B number or other 3rd party agency number or certificate and the score is adequate.</t>
  </si>
  <si>
    <t>The company can operate without depending on your customers for working capital needs. (e.g. for inventory, equipment financing)</t>
  </si>
  <si>
    <t>PROCUREMENT</t>
  </si>
  <si>
    <t>COMMERCIAL, FINANCIAL &amp; LEGAL</t>
  </si>
  <si>
    <t>Business Continuity</t>
  </si>
  <si>
    <t>A segregated non-conforming material (NCM) location is clearly marked and separated from production and shipping operations to prevent accidental re-introduction into manufacturing processes.</t>
  </si>
  <si>
    <t>Responsibility for the management of international suppliers is clear.</t>
  </si>
  <si>
    <t>Work instructions are clear, effective and deployed throughout production operations; document best practices and are regularly reviewed.</t>
  </si>
  <si>
    <t>Score 0-2</t>
  </si>
  <si>
    <t>enter zero in the question that does NOT apply</t>
  </si>
  <si>
    <t>Quality subtotal</t>
  </si>
  <si>
    <t xml:space="preserve">CAPA, Problem Solving &amp; CI subtotal     </t>
  </si>
  <si>
    <t>Supplier Quality subtotal</t>
  </si>
  <si>
    <t>Identification &amp; Traceability subtotal</t>
  </si>
  <si>
    <t xml:space="preserve">Supplier Management &amp; Risk subtotal:   </t>
  </si>
  <si>
    <t xml:space="preserve">International Supply Chain subtotal </t>
  </si>
  <si>
    <t xml:space="preserve">Procurement Organization subtotal     </t>
  </si>
  <si>
    <t xml:space="preserve">Working Capital subtotal </t>
  </si>
  <si>
    <t>Procurement subtotal</t>
  </si>
  <si>
    <t xml:space="preserve">0: &lt;30% ; 1: up to 70%, 2: 70%+ </t>
  </si>
  <si>
    <t>0: &lt;30, 1: 30 - 59, 2: 60+</t>
  </si>
  <si>
    <t>Commercial, Financial &amp; Legal subtotal</t>
  </si>
  <si>
    <t>Strategy subtotal</t>
  </si>
  <si>
    <t xml:space="preserve">Legal subtotal </t>
  </si>
  <si>
    <t xml:space="preserve">Financial (Internal) subtotal     </t>
  </si>
  <si>
    <t xml:space="preserve">Training &amp; Competency subtotal </t>
  </si>
  <si>
    <t xml:space="preserve">Gauge Control subtotal </t>
  </si>
  <si>
    <t>Documents, Processes &amp; Visual Controls subtotal</t>
  </si>
  <si>
    <t>Business Continuity subtotal</t>
  </si>
  <si>
    <t xml:space="preserve">Operational Planning &amp; Control subtotal  </t>
  </si>
  <si>
    <t xml:space="preserve">Employee Health &amp; Safety subtotal </t>
  </si>
  <si>
    <t xml:space="preserve">Facilities &amp; Maintenance subtotal </t>
  </si>
  <si>
    <t>There is a data protection policy that governs the handling, storage, and disposal of sensitive information, including customer data.</t>
  </si>
  <si>
    <t>Company has an inventory of all machines and equipment and equipment; and equipment has been proven to be capable of meeting required specifications.</t>
  </si>
  <si>
    <t>Company has actively maintained all relevant certifications (e.g. ISO 9001, ISO/TS 16949, etc) or is compliant to a recognized standard if certification has been deemed not needed at this time.</t>
  </si>
  <si>
    <t>Quality Management System (QMS) is robust enough to ensure quality processes are followed &amp; monitored. Relevant personnel have knowledge and access to the QMS and their responsibility(ies.)  Ex. Quality Manual, Procedures, Process Maps</t>
  </si>
  <si>
    <t>For critical materials sourced at international suppliers, you have approved domestic backups or secondary sources in a separate international region.</t>
  </si>
  <si>
    <t>The company has a defined inventory strategy that is robust and clearly defines what inventory stocking and replenishment strategy(ies) are to be used.</t>
  </si>
  <si>
    <t>Top management is accountable for quality in all respects - including all processes (documentation, measurement and enforcement) that govern quality, production, and supply chain.</t>
  </si>
  <si>
    <t>Y</t>
  </si>
  <si>
    <t>The facility and equipment are free of temporary repairs.</t>
  </si>
  <si>
    <t>Manufacturing equipment is clean and in good working order.</t>
  </si>
  <si>
    <t>A tool maintenance program is is in use and documented to include frequency of inspection, characteristics inspected, tool cycles at last inspection and expected tool life cycle and/or tool replacement interval.</t>
  </si>
  <si>
    <t>Tooling is clearly identified and stored in a manner to prevent inadvertent use or damage.</t>
  </si>
  <si>
    <t>A formal/structured preventive maintenance program such as TPM or predictive maintenance in place. Maintenance activities are documented and up-to-date.</t>
  </si>
  <si>
    <t>A tool control program that includes tool control number, date of tool deployment, current tool location, replacement tooling availability and min/max level maintained (or other stocking cue.)</t>
  </si>
  <si>
    <t>N</t>
  </si>
  <si>
    <t>EH&amp;S audits are completed at defined intervals (internal or external.)</t>
  </si>
  <si>
    <t>EH&amp;S issues or potential issues are addressed effectively.</t>
  </si>
  <si>
    <t>Customer’s (or internal) drawings/specification are readily available at inspection/test stations.</t>
  </si>
  <si>
    <t>Critical metrics such as scrap are tracked and there is a process to react to and address trends.</t>
  </si>
  <si>
    <t>Internal process/system audits performed and an audit schedule is in-place and corrective actions are closed out in a timely manner.</t>
  </si>
  <si>
    <t>Work instructions are effective, clear, document best practices, and are regularly reviewed.</t>
  </si>
  <si>
    <t>Cycle times are posted at production operation and/or maintained in a database, and production operations include ongoing measurement.</t>
  </si>
  <si>
    <t>SPC (Statistical Process Control) program (or quality/inspection control plan) is deployed and operators/QC personnel properly applying them?</t>
  </si>
  <si>
    <t>Design &amp; Development</t>
  </si>
  <si>
    <t xml:space="preserve">Design &amp; Development subtotal  </t>
  </si>
  <si>
    <t>The company has stringent, documented ECO Process controls (Engineering Change Order Process.)</t>
  </si>
  <si>
    <t>3D software in use by the company. If yes, indicate software type (AutoCAD, Pro E, SolidWorks, Catia, etc.)</t>
  </si>
  <si>
    <t>The company has an internal engineering department. And if so, describe the organizational structure and the experience level of each engineer.</t>
  </si>
  <si>
    <t>The company completes DFMEAs or a similar methodology to proactively identify and mitigate design risks.</t>
  </si>
  <si>
    <t>The company has a formalized DFMA design process in place to ensure the consideration of manufacturing and assembly requirements from the early stages of product development.</t>
  </si>
  <si>
    <t>Internal Deviation, Engineering Change Notification (ECN) or equivalent Change Control programs implemented and effective.</t>
  </si>
  <si>
    <t>A new product review program is deployed to review customer provided drawings and specifications to ensure manufacturing processes are adequate or can support requirements.</t>
  </si>
  <si>
    <t>The company can provide sound process capability data (cp, cpk, etc.).</t>
  </si>
  <si>
    <t>Business continuity plans documented, up-to-date, and readily accessible to key personnel, and reviewed at least annually.</t>
  </si>
  <si>
    <t>The company has defined what its information assets are (hardware, software, files, documents), where they are, who has access to them, who is using them/is allowed to use them.</t>
  </si>
  <si>
    <t>The company has cross-trained or is in the process of cross-training where possible to ensure continuity of operations.</t>
  </si>
  <si>
    <t>The company has evaluated geographical risks for all critical suppliers and has taken steps to mitigate risk.</t>
  </si>
  <si>
    <t>The company has conducted a comprehensive risk assessment to identify potential threats and vulnerabilities that could disrupt business operations.</t>
  </si>
  <si>
    <t>There is a clear communication plan outlining the methods and channels for notifying employees, customers, suppliers, and other relevant parties during a crisis.</t>
  </si>
  <si>
    <t>The company has processes in place to diversify sourcing locations and suppliers to mitigate risks in the supply chain.</t>
  </si>
  <si>
    <t>The company can document how it has addressed/will address supply chain vulnerabilities and disruptions, particularly in response to events like natural disasters or global pandemics.</t>
  </si>
  <si>
    <t>The company has a well-defined incident response plan that outlines the procedures for detecting, reporting, and responding to cyber security incidents?</t>
  </si>
  <si>
    <t>Effective release procedures are in-place to prevent shipment of incomplete or defective product.</t>
  </si>
  <si>
    <t>A document control process is established and implemented to ensure the proper management, version control, accessibility, and security of organizational documents.</t>
  </si>
  <si>
    <t>Inspection and test records are documented maintained and available per a record retention policy that is appropriate for the product, industry and customer.</t>
  </si>
  <si>
    <t>Inspection instructions are available for operators at each production station.</t>
  </si>
  <si>
    <t>Personnel using gauges are trained in their proper use. Training and required frequency is documented and up-to-date.</t>
  </si>
  <si>
    <t>Gauges are in-calibration and well-maintained.</t>
  </si>
  <si>
    <t>All measuring equipment is within calibration.</t>
  </si>
  <si>
    <t>Test device validation frequency is documented and validations are up-to-date and documented.</t>
  </si>
  <si>
    <t>Appropriate measuring equipment is deployed. Gauge resolution is at least 1/10th of the process tolerance.</t>
  </si>
  <si>
    <t>A robust gauge surveillance database (or other documented means) and defined process is in place to track and manage gauge maintenance and calibration.</t>
  </si>
  <si>
    <t>All gauges and other measuring devices are stored in a manner to prevent damage.</t>
  </si>
  <si>
    <t>Gauges are used under suitable conditions to minimize variation from external variables such as granite slabs, temperature controlled environments, etc. as appropriate.</t>
  </si>
  <si>
    <t>Calibration records are available, up-to-date, and traceable to a NIST standard.</t>
  </si>
  <si>
    <t>Replacement gauges/devices are available to ensure production is not disrupted during calibration.</t>
  </si>
  <si>
    <t>There is a process (or vetted external provider) to ensure gauge capability (repeatability and reproducibility) meets specifications.</t>
  </si>
  <si>
    <t>There is an effective process for documenting, tracking, and responding to customer complaints. Customers know how to file complaints.</t>
  </si>
  <si>
    <t>An effective internal corrective action program is deployed to identify and address issues within the facility.</t>
  </si>
  <si>
    <t>Problem solving efforts and processes include all relevant employees.</t>
  </si>
  <si>
    <t>Verification and validation is performed for all customer complaints and there is a process to govern this.</t>
  </si>
  <si>
    <t>Personnel understand their role in ensuring quality.</t>
  </si>
  <si>
    <t>Supplier performance is documented, includes quality and is reviewed annually at a minimum.</t>
  </si>
  <si>
    <t>The company effectively manages and provides feedback to suppliers to ensure quality products.</t>
  </si>
  <si>
    <t>Quarantined materials are stored in the NCM location and clearly marked with  manufacture date, lot number, part number, description, quantity, operator name or initials, quarantine date and reason for quarantine.</t>
  </si>
  <si>
    <t>Internal quality metrics are tracked and documented, and there is a process to react to incidents and negative trends.</t>
  </si>
  <si>
    <t>Material lot traceability is in place and effectively implemented to ensure full traceability of all critical materials used in the production process.</t>
  </si>
  <si>
    <t>Materials throughout manufacturing process are adequately identified with manufacture date, manufacture lot number, part number, description, quantity, operator name or initials; the status of the material is clearly understood.</t>
  </si>
  <si>
    <t>For key suppliers, during on-site assessments it is confirmed with staff that all workers whether they get wages on time.</t>
  </si>
  <si>
    <t>For key suppliers, the supplier has a balanced customer and portfolio base to minimize risk and could weather the loss of any single customer.</t>
  </si>
  <si>
    <t>For key suppliers, the supplier can operate without depending on its customers for working capital needs. (e.g. for inventory, equipment financing)</t>
  </si>
  <si>
    <t>For key suppliers, it is known if the supplier have an established line of credit with its bank?  Amount and Amount available, if cash flow is of concern.</t>
  </si>
  <si>
    <t>For key suppliers, cost transparency is provided; open-book costing or detailed cost break downs for quotes.</t>
  </si>
  <si>
    <t>For key suppliers, the supplier is willing to provide an audited copy of the Balance Sheet, Income Statement and Cash Flow Statement.  If not, can they provide required financial data for analysis.</t>
  </si>
  <si>
    <t>For key suppliers, the supplier can share history of capital investment pertaining to new equipment, technology and on-going maintenance of current equipment.</t>
  </si>
  <si>
    <t>The company regularly updates supplier data: Lead times, Supplier capacity, etc.</t>
  </si>
  <si>
    <t>Potential for supply base rationalization and potential sourcing opportunities
i. Does your organization have too many suppliers? Too few?
ii. Do you have dual sources for all critical items? (e.g. items that would take longer than 1 month to resource)</t>
  </si>
  <si>
    <t>The company has processes that define cost management and how cost and price increases are approved.</t>
  </si>
  <si>
    <t>There is a process that defines the cadence for updating supplier audits/evaluations; and key suppliers are updated annually at a minimum.</t>
  </si>
  <si>
    <t>There is evaluation of supplier risk or opportunity based on geo-political risk and logistics; environmental impacts due to freight and energy generation; and the company knows where all key suppliers manufacture and/or ship from.</t>
  </si>
  <si>
    <t>Your supply base is well-suited to your business based on the specific market and supplier size and expertise.</t>
  </si>
  <si>
    <t>For key suppliers, the supplier(s) have core competency in the volume needs for the company.</t>
  </si>
  <si>
    <t>The company can provide a list of which countries are you importing, what percentage of your materials come from international sources.</t>
  </si>
  <si>
    <t>What is your average lead time when you order from your international supplier?</t>
  </si>
  <si>
    <t>The company has a robust, documented method for finding and vetting international suppliers. Justification for supplier selection is documented.</t>
  </si>
  <si>
    <t>If the company buys from China, you aware of the Uyghur Forced Labor Prevention Act (UFLPA) and have a process to verify Chinese suppliers are enforcing this regulation.</t>
  </si>
  <si>
    <t>The organization has an onboarding process for international vendors and records and certifications are up-to-date and available.</t>
  </si>
  <si>
    <t>Where are your international suppliers located (which countries)?</t>
  </si>
  <si>
    <t>You know the total landed cost of your inputs from international suppliers and have a standardized process for evaluation.</t>
  </si>
  <si>
    <t>You know the ultimate source of all inputs from your international vendors, e.g. raw materials they use, etc.</t>
  </si>
  <si>
    <t>There is an organizational structure for procurement and, if needed, there are plans on how to change the organizational structure for procurement, if growth requires it.</t>
  </si>
  <si>
    <t>The company effectively balances supplier lead times with inventory or other strategies to meet customer demand as promised.</t>
  </si>
  <si>
    <t>There is a means to track and understand the current workload by employee (e.g. buyer, manager, etc.) in Procurement.</t>
  </si>
  <si>
    <t>There are defined work instructions/procedures for procuremente processes. Clarify if any processes are automated, and/or if any processes are managed by suppliers or other third parties. (e.g. VMI, etc.)</t>
  </si>
  <si>
    <t>There are processes governing PO mangement that ensure POs are acknowledged, that POs are placed on time, and determine order quantities, standard shipment methods. (e.g. EOQ calculations, freight directives)</t>
  </si>
  <si>
    <t>There are inventory programs with suppliers (e.g. stocking agreements, consignment, etc. if applicable.) If yes, what percentage of your spend is covered by inventory programs?</t>
  </si>
  <si>
    <t>There is a defined process to analysis used to update the inventory target levels and they are updated annually at a minimum (please share frequency of update.)</t>
  </si>
  <si>
    <t>The company has completed a Plan For Every Part or similar analysis within the past year.</t>
  </si>
  <si>
    <t>The company has a target and tracks metrics related to service failures due to stock outs (e.g. line down, or missed sales, etc.) Please share the results, if available.</t>
  </si>
  <si>
    <t xml:space="preserve">The company has a cycle-counting program, or other means to measure inventory accuracy. Please share results and trends (in both quantity and value-based variances,) if available. </t>
  </si>
  <si>
    <t>The company has a favorable / market-average ESG impact as compared with similar suppliers.</t>
  </si>
  <si>
    <t>Leadership has a process in place to remove obstacles for improvement and correction.</t>
  </si>
  <si>
    <t>There are no outstanding legal issues facing your company that could potentially hamper your ability to supply products to the company.</t>
  </si>
  <si>
    <t>The company has been profitable for the last three years.</t>
  </si>
  <si>
    <t>Does your company have an established line of credit with its bank?  Amount and Amount available</t>
  </si>
  <si>
    <t>The company has a well-balanced customer base and could weather the loss of any single customer.</t>
  </si>
  <si>
    <t>Supplier can provide an audited copy of the Balance Sheet, Income Statement and Cash Flow Statement, and if not, can provide any needed financial data.</t>
  </si>
  <si>
    <t>The company has a history of capital investment pertaining to new equipment, technology and on-going maintenance of current equipment and can share documentation of this investment.</t>
  </si>
  <si>
    <t>Customer Service</t>
  </si>
  <si>
    <t>Customer Service subtotal</t>
  </si>
  <si>
    <t>Cost Transparency: The company provides open-book costing or detailed cost break downs for quotes.</t>
  </si>
  <si>
    <t>The organization provides customers with contacts at the company and clearly communicates to customers how to file a complaint.</t>
  </si>
  <si>
    <t>The organization has contacts that are readily available during the bulk of the business day.</t>
  </si>
  <si>
    <t>What is the current SOTD to original promise date?  (historic if incumbent supplier &gt; 6 months, data from supplier if new/&lt; 6 months.)</t>
  </si>
  <si>
    <t>The organizations has a person/group that  supports new business implementation and serves as customer service contact throughout the process.</t>
  </si>
  <si>
    <t>Company is aware of competitors and lead times and their lead times are comparable to other similar suppliers in their market.</t>
  </si>
  <si>
    <t>OTD of non-product commitments, e.g. timeliness of response to requests, meeting RFQ deadlines, etc., are tracked and addressed, as needed.</t>
  </si>
  <si>
    <t>The organization understands its capacity and restrictions. The organization knows what level of increase in production capacity in can support on a short-term or long-term basis with minimal delay or concerns.</t>
  </si>
  <si>
    <t>On SA?</t>
  </si>
  <si>
    <t>On-Site Audit</t>
  </si>
  <si>
    <t>Points</t>
  </si>
  <si>
    <t>Corrective Action Suggested</t>
  </si>
  <si>
    <t>Full On-Site Audit</t>
  </si>
  <si>
    <t>N/A</t>
  </si>
  <si>
    <t>SA</t>
  </si>
  <si>
    <t>OS Audit</t>
  </si>
  <si>
    <t>Operations Overall</t>
  </si>
  <si>
    <t>Quality Overall</t>
  </si>
  <si>
    <t>Quality Overall subtotal</t>
  </si>
  <si>
    <t>Procurement Overall subtotal</t>
  </si>
  <si>
    <t>Commercial, Financial &amp; Legal Overall subtotal</t>
  </si>
  <si>
    <t>Procurement Overall</t>
  </si>
  <si>
    <t>Commercial, Financial &amp; Legal Overall</t>
  </si>
  <si>
    <t>Company</t>
  </si>
  <si>
    <t>Reviewer(s)</t>
  </si>
  <si>
    <t>Date of Audit</t>
  </si>
  <si>
    <r>
      <t xml:space="preserve">Gap Assessment Report Out
</t>
    </r>
    <r>
      <rPr>
        <sz val="9"/>
        <rFont val="Calibri"/>
        <family val="2"/>
        <scheme val="minor"/>
      </rPr>
      <t>prepared for:</t>
    </r>
  </si>
  <si>
    <t>Operations</t>
  </si>
  <si>
    <t>Quality</t>
  </si>
  <si>
    <t>Procurement</t>
  </si>
  <si>
    <t>Commercial, Financial &amp; Legal</t>
  </si>
  <si>
    <t>Overall Total</t>
  </si>
  <si>
    <t>Suggested Correcvtive Action(s)</t>
  </si>
  <si>
    <t>Gap Assessment Detailed Report Out by Subcategory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</si>
</sst>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0.0%"/>
    <numFmt numFmtId="165" formatCode="_(* #,##0_);_(* \(#,##0\);_(* &quot;-&quot;??_);_(@_)"/>
  </numFmts>
  <fonts count="28" x14ac:knownFonts="1">
    <font>
      <sz val="11"/>
      <color theme="1"/>
      <name val="Calibri"/>
      <family val="2"/>
      <scheme val="minor"/>
    </font>
    <font>
      <sz val="11"/>
      <color theme="1"/>
      <name val="Calibri"/>
      <family val="2"/>
      <scheme val="minor"/>
    </font>
    <font>
      <b/>
      <sz val="11"/>
      <color theme="0"/>
      <name val="Calibri"/>
      <family val="2"/>
      <scheme val="minor"/>
    </font>
    <font>
      <sz val="11"/>
      <color rgb="FFFF0000"/>
      <name val="Calibri"/>
      <family val="2"/>
      <scheme val="minor"/>
    </font>
    <font>
      <b/>
      <sz val="14"/>
      <name val="Calibri"/>
      <family val="2"/>
      <scheme val="minor"/>
    </font>
    <font>
      <sz val="12"/>
      <color theme="1"/>
      <name val="Calibri"/>
      <family val="2"/>
      <scheme val="minor"/>
    </font>
    <font>
      <b/>
      <sz val="12"/>
      <color theme="0"/>
      <name val="Calibri"/>
      <family val="2"/>
      <scheme val="minor"/>
    </font>
    <font>
      <sz val="18"/>
      <name val="Calibri"/>
      <family val="2"/>
      <scheme val="minor"/>
    </font>
    <font>
      <sz val="11"/>
      <name val="Calibri"/>
      <family val="2"/>
      <scheme val="minor"/>
    </font>
    <font>
      <sz val="12"/>
      <name val="Calibri"/>
      <family val="2"/>
      <scheme val="minor"/>
    </font>
    <font>
      <b/>
      <sz val="11"/>
      <name val="Calibri"/>
      <family val="2"/>
      <scheme val="minor"/>
    </font>
    <font>
      <b/>
      <sz val="18"/>
      <color theme="1"/>
      <name val="Calibri"/>
      <family val="2"/>
      <scheme val="minor"/>
    </font>
    <font>
      <b/>
      <sz val="10"/>
      <color theme="1"/>
      <name val="Calibri"/>
      <family val="2"/>
      <scheme val="minor"/>
    </font>
    <font>
      <b/>
      <sz val="16"/>
      <color rgb="FF373535"/>
      <name val="Calibri"/>
      <family val="2"/>
      <scheme val="minor"/>
    </font>
    <font>
      <b/>
      <sz val="22"/>
      <color rgb="FF373535"/>
      <name val="Calibri"/>
      <family val="2"/>
      <scheme val="minor"/>
    </font>
    <font>
      <b/>
      <sz val="16"/>
      <color theme="0"/>
      <name val="Calibri"/>
      <family val="2"/>
      <scheme val="minor"/>
    </font>
    <font>
      <sz val="18"/>
      <color theme="1"/>
      <name val="Calibri"/>
      <family val="2"/>
      <scheme val="minor"/>
    </font>
    <font>
      <b/>
      <sz val="11"/>
      <color rgb="FF5B8400"/>
      <name val="Calibri"/>
      <family val="2"/>
      <scheme val="minor"/>
    </font>
    <font>
      <sz val="12"/>
      <color rgb="FF5B8400"/>
      <name val="Calibri"/>
      <family val="2"/>
      <scheme val="minor"/>
    </font>
    <font>
      <sz val="10"/>
      <name val="Arial"/>
      <family val="2"/>
    </font>
    <font>
      <b/>
      <sz val="12"/>
      <color theme="1"/>
      <name val="Arial"/>
      <family val="2"/>
    </font>
    <font>
      <b/>
      <sz val="11"/>
      <color rgb="FFFF0000"/>
      <name val="Calibri"/>
      <family val="2"/>
      <scheme val="minor"/>
    </font>
    <font>
      <b/>
      <sz val="16"/>
      <color rgb="FFD0021B"/>
      <name val="Calibri"/>
      <family val="2"/>
      <scheme val="minor"/>
    </font>
    <font>
      <sz val="22"/>
      <color rgb="FF373535"/>
      <name val="Calibri"/>
      <family val="2"/>
      <scheme val="minor"/>
    </font>
    <font>
      <b/>
      <sz val="11"/>
      <color theme="1"/>
      <name val="Calibri"/>
      <family val="2"/>
      <scheme val="minor"/>
    </font>
    <font>
      <b/>
      <sz val="16"/>
      <name val="Calibri"/>
      <family val="2"/>
      <scheme val="minor"/>
    </font>
    <font>
      <sz val="9"/>
      <name val="Calibri"/>
      <family val="2"/>
      <scheme val="minor"/>
    </font>
    <font>
      <b/>
      <sz val="22"/>
      <color theme="1"/>
      <name val="Calibri"/>
      <family val="2"/>
      <scheme val="minor"/>
    </font>
  </fonts>
  <fills count="5">
    <fill>
      <patternFill patternType="none"/>
    </fill>
    <fill>
      <patternFill patternType="gray125"/>
    </fill>
    <fill>
      <patternFill patternType="solid">
        <fgColor theme="0"/>
        <bgColor indexed="64"/>
      </patternFill>
    </fill>
    <fill>
      <patternFill patternType="solid">
        <fgColor rgb="FFD0021B"/>
        <bgColor indexed="64"/>
      </patternFill>
    </fill>
    <fill>
      <patternFill patternType="solid">
        <fgColor theme="0" tint="-0.14999847407452621"/>
        <bgColor indexed="64"/>
      </patternFill>
    </fill>
  </fills>
  <borders count="46">
    <border>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right style="medium">
        <color indexed="64"/>
      </right>
      <top style="thin">
        <color indexed="64"/>
      </top>
      <bottom/>
      <diagonal/>
    </border>
    <border>
      <left style="medium">
        <color indexed="64"/>
      </left>
      <right style="medium">
        <color indexed="64"/>
      </right>
      <top style="thin">
        <color indexed="64"/>
      </top>
      <bottom/>
      <diagonal/>
    </border>
    <border>
      <left/>
      <right style="thin">
        <color indexed="64"/>
      </right>
      <top style="medium">
        <color indexed="64"/>
      </top>
      <bottom style="medium">
        <color indexed="64"/>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s>
  <cellStyleXfs count="4">
    <xf numFmtId="0" fontId="0" fillId="0" borderId="0"/>
    <xf numFmtId="9" fontId="1" fillId="0" borderId="0" applyFont="0" applyFill="0" applyBorder="0" applyAlignment="0" applyProtection="0"/>
    <xf numFmtId="43" fontId="1" fillId="0" borderId="0" applyFont="0" applyFill="0" applyBorder="0" applyAlignment="0" applyProtection="0"/>
    <xf numFmtId="0" fontId="19" fillId="0" borderId="0"/>
  </cellStyleXfs>
  <cellXfs count="175">
    <xf numFmtId="0" fontId="0" fillId="0" borderId="0" xfId="0"/>
    <xf numFmtId="0" fontId="0" fillId="0" borderId="18" xfId="0" applyBorder="1"/>
    <xf numFmtId="0" fontId="0" fillId="0" borderId="19" xfId="0" applyBorder="1"/>
    <xf numFmtId="0" fontId="0" fillId="0" borderId="20" xfId="0" applyBorder="1"/>
    <xf numFmtId="165" fontId="0" fillId="0" borderId="19" xfId="2" applyNumberFormat="1" applyFont="1" applyBorder="1"/>
    <xf numFmtId="165" fontId="0" fillId="0" borderId="20" xfId="2" applyNumberFormat="1" applyFont="1" applyBorder="1"/>
    <xf numFmtId="1" fontId="5" fillId="0" borderId="4" xfId="0" applyNumberFormat="1" applyFont="1" applyBorder="1" applyAlignment="1" applyProtection="1">
      <alignment horizontal="center" vertical="center" wrapText="1"/>
      <protection locked="0"/>
    </xf>
    <xf numFmtId="0" fontId="0" fillId="0" borderId="4" xfId="0" applyBorder="1" applyAlignment="1" applyProtection="1">
      <alignment vertical="center" wrapText="1"/>
      <protection locked="0"/>
    </xf>
    <xf numFmtId="0" fontId="0" fillId="0" borderId="4" xfId="0" applyBorder="1" applyAlignment="1" applyProtection="1">
      <alignment vertical="top" wrapText="1"/>
      <protection locked="0"/>
    </xf>
    <xf numFmtId="0" fontId="0" fillId="0" borderId="5" xfId="0" applyBorder="1" applyAlignment="1" applyProtection="1">
      <alignment vertical="top" wrapText="1"/>
      <protection locked="0"/>
    </xf>
    <xf numFmtId="0" fontId="0" fillId="2" borderId="0" xfId="0" applyFill="1"/>
    <xf numFmtId="0" fontId="17" fillId="2" borderId="6" xfId="0" applyFont="1" applyFill="1" applyBorder="1" applyAlignment="1">
      <alignment wrapText="1"/>
    </xf>
    <xf numFmtId="0" fontId="2" fillId="2" borderId="7" xfId="0" applyFont="1" applyFill="1" applyBorder="1" applyAlignment="1">
      <alignment wrapText="1"/>
    </xf>
    <xf numFmtId="0" fontId="2" fillId="2" borderId="8" xfId="0" applyFont="1" applyFill="1" applyBorder="1" applyAlignment="1">
      <alignment wrapText="1"/>
    </xf>
    <xf numFmtId="0" fontId="2" fillId="2" borderId="9" xfId="0" applyFont="1" applyFill="1" applyBorder="1" applyAlignment="1">
      <alignment wrapText="1"/>
    </xf>
    <xf numFmtId="0" fontId="18" fillId="2" borderId="1" xfId="0" applyFont="1" applyFill="1" applyBorder="1" applyAlignment="1">
      <alignment horizontal="center"/>
    </xf>
    <xf numFmtId="0" fontId="5" fillId="2" borderId="2" xfId="0" applyFont="1" applyFill="1" applyBorder="1" applyAlignment="1">
      <alignment horizontal="center"/>
    </xf>
    <xf numFmtId="0" fontId="6" fillId="2" borderId="2" xfId="0" applyFont="1" applyFill="1" applyBorder="1" applyAlignment="1">
      <alignment horizontal="center" wrapText="1"/>
    </xf>
    <xf numFmtId="0" fontId="6" fillId="2" borderId="10" xfId="0" applyFont="1" applyFill="1" applyBorder="1" applyAlignment="1">
      <alignment horizontal="center" wrapText="1"/>
    </xf>
    <xf numFmtId="0" fontId="0" fillId="2" borderId="1" xfId="0" applyFill="1" applyBorder="1"/>
    <xf numFmtId="0" fontId="2" fillId="2" borderId="2" xfId="0" applyFont="1" applyFill="1" applyBorder="1" applyAlignment="1">
      <alignment wrapText="1"/>
    </xf>
    <xf numFmtId="1" fontId="6" fillId="2" borderId="2" xfId="0" applyNumberFormat="1" applyFont="1" applyFill="1" applyBorder="1" applyAlignment="1">
      <alignment wrapText="1"/>
    </xf>
    <xf numFmtId="0" fontId="2" fillId="2" borderId="10" xfId="0" applyFont="1" applyFill="1" applyBorder="1" applyAlignment="1">
      <alignment wrapText="1"/>
    </xf>
    <xf numFmtId="0" fontId="7" fillId="2" borderId="6" xfId="0" applyFont="1" applyFill="1" applyBorder="1" applyAlignment="1">
      <alignment horizontal="left"/>
    </xf>
    <xf numFmtId="164" fontId="8" fillId="2" borderId="7" xfId="0" applyNumberFormat="1" applyFont="1" applyFill="1" applyBorder="1"/>
    <xf numFmtId="9" fontId="11" fillId="2" borderId="7" xfId="1" applyFont="1" applyFill="1" applyBorder="1" applyAlignment="1" applyProtection="1">
      <alignment horizontal="center"/>
    </xf>
    <xf numFmtId="9" fontId="11" fillId="2" borderId="8" xfId="1" applyFont="1" applyFill="1" applyBorder="1" applyAlignment="1" applyProtection="1">
      <alignment horizontal="center"/>
    </xf>
    <xf numFmtId="0" fontId="7" fillId="2" borderId="1" xfId="0" applyFont="1" applyFill="1" applyBorder="1" applyAlignment="1">
      <alignment horizontal="left"/>
    </xf>
    <xf numFmtId="9" fontId="5" fillId="2" borderId="10" xfId="1" applyFont="1" applyFill="1" applyBorder="1" applyAlignment="1" applyProtection="1">
      <alignment horizontal="center"/>
    </xf>
    <xf numFmtId="0" fontId="0" fillId="0" borderId="4" xfId="0" applyBorder="1" applyAlignment="1">
      <alignment horizontal="left" vertical="center" wrapText="1"/>
    </xf>
    <xf numFmtId="9" fontId="0" fillId="0" borderId="4" xfId="1" applyFont="1" applyBorder="1" applyAlignment="1" applyProtection="1">
      <alignment horizontal="center" vertical="center" wrapText="1"/>
    </xf>
    <xf numFmtId="9" fontId="8" fillId="0" borderId="4" xfId="1" applyFont="1" applyBorder="1" applyAlignment="1" applyProtection="1">
      <alignment horizontal="center" vertical="center"/>
    </xf>
    <xf numFmtId="0" fontId="12" fillId="0" borderId="1" xfId="0" applyFont="1" applyBorder="1" applyAlignment="1">
      <alignment horizontal="right" vertical="center" wrapText="1"/>
    </xf>
    <xf numFmtId="0" fontId="12" fillId="0" borderId="4" xfId="0" applyFont="1" applyBorder="1" applyAlignment="1">
      <alignment horizontal="right" vertical="center" wrapText="1"/>
    </xf>
    <xf numFmtId="0" fontId="0" fillId="0" borderId="4" xfId="0" applyBorder="1" applyAlignment="1">
      <alignment horizontal="left" vertical="top" wrapText="1"/>
    </xf>
    <xf numFmtId="0" fontId="12" fillId="0" borderId="4" xfId="0" applyFont="1" applyBorder="1" applyAlignment="1">
      <alignment horizontal="right" vertical="top" wrapText="1"/>
    </xf>
    <xf numFmtId="0" fontId="0" fillId="0" borderId="4" xfId="0" applyBorder="1" applyAlignment="1">
      <alignment horizontal="justify" vertical="top" wrapText="1"/>
    </xf>
    <xf numFmtId="9" fontId="16" fillId="2" borderId="17" xfId="0" applyNumberFormat="1" applyFont="1" applyFill="1" applyBorder="1" applyAlignment="1">
      <alignment horizontal="center" vertical="center"/>
    </xf>
    <xf numFmtId="0" fontId="11" fillId="2" borderId="0" xfId="0" applyFont="1" applyFill="1" applyAlignment="1">
      <alignment horizontal="center"/>
    </xf>
    <xf numFmtId="0" fontId="7" fillId="2" borderId="0" xfId="0" applyFont="1" applyFill="1" applyAlignment="1">
      <alignment horizontal="left"/>
    </xf>
    <xf numFmtId="0" fontId="10" fillId="2" borderId="18" xfId="0" applyFont="1" applyFill="1" applyBorder="1" applyAlignment="1">
      <alignment horizontal="center" vertical="center" wrapText="1"/>
    </xf>
    <xf numFmtId="9" fontId="11" fillId="2" borderId="0" xfId="1" applyFont="1" applyFill="1" applyBorder="1" applyAlignment="1" applyProtection="1">
      <alignment horizontal="center"/>
    </xf>
    <xf numFmtId="9" fontId="0" fillId="2" borderId="21" xfId="0" applyNumberFormat="1" applyFill="1" applyBorder="1" applyAlignment="1">
      <alignment horizontal="center"/>
    </xf>
    <xf numFmtId="9" fontId="0" fillId="2" borderId="19" xfId="1" applyFont="1" applyFill="1" applyBorder="1" applyAlignment="1" applyProtection="1">
      <alignment horizontal="center"/>
    </xf>
    <xf numFmtId="0" fontId="13" fillId="2" borderId="0" xfId="0" applyFont="1" applyFill="1" applyAlignment="1">
      <alignment horizontal="center" vertical="top" wrapText="1"/>
    </xf>
    <xf numFmtId="0" fontId="10" fillId="2" borderId="19" xfId="0" applyFont="1" applyFill="1" applyBorder="1" applyAlignment="1">
      <alignment horizontal="center" vertical="center" wrapText="1"/>
    </xf>
    <xf numFmtId="0" fontId="10" fillId="2" borderId="20" xfId="0" applyFont="1" applyFill="1" applyBorder="1" applyAlignment="1">
      <alignment horizontal="center" vertical="center" wrapText="1"/>
    </xf>
    <xf numFmtId="9" fontId="0" fillId="2" borderId="25" xfId="0" applyNumberFormat="1" applyFill="1" applyBorder="1" applyAlignment="1">
      <alignment horizontal="center"/>
    </xf>
    <xf numFmtId="9" fontId="0" fillId="2" borderId="20" xfId="1" applyFont="1" applyFill="1" applyBorder="1" applyAlignment="1" applyProtection="1">
      <alignment horizontal="center"/>
    </xf>
    <xf numFmtId="9" fontId="9" fillId="2" borderId="24" xfId="1" applyFont="1" applyFill="1" applyBorder="1" applyAlignment="1" applyProtection="1">
      <alignment horizontal="center" vertical="center"/>
    </xf>
    <xf numFmtId="9" fontId="10" fillId="2" borderId="0" xfId="1" applyFont="1" applyFill="1" applyBorder="1" applyAlignment="1" applyProtection="1">
      <alignment wrapText="1"/>
    </xf>
    <xf numFmtId="0" fontId="12" fillId="2" borderId="0" xfId="0" applyFont="1" applyFill="1" applyAlignment="1">
      <alignment horizontal="right" vertical="center" wrapText="1"/>
    </xf>
    <xf numFmtId="164" fontId="8" fillId="2" borderId="0" xfId="0" applyNumberFormat="1" applyFont="1" applyFill="1" applyAlignment="1">
      <alignment horizontal="center"/>
    </xf>
    <xf numFmtId="9" fontId="9" fillId="2" borderId="0" xfId="1" applyFont="1" applyFill="1" applyBorder="1" applyAlignment="1" applyProtection="1">
      <alignment horizontal="center" vertical="center"/>
    </xf>
    <xf numFmtId="164" fontId="8" fillId="2" borderId="0" xfId="0" applyNumberFormat="1" applyFont="1" applyFill="1" applyAlignment="1">
      <alignment horizontal="center" vertical="center"/>
    </xf>
    <xf numFmtId="9" fontId="9" fillId="0" borderId="4" xfId="1" applyFont="1" applyBorder="1" applyAlignment="1" applyProtection="1">
      <alignment horizontal="center" vertical="center"/>
    </xf>
    <xf numFmtId="9" fontId="10" fillId="0" borderId="5" xfId="1" applyFont="1" applyFill="1" applyBorder="1" applyAlignment="1" applyProtection="1">
      <alignment wrapText="1"/>
    </xf>
    <xf numFmtId="9" fontId="10" fillId="0" borderId="4" xfId="1" applyFont="1" applyFill="1" applyBorder="1" applyAlignment="1" applyProtection="1">
      <alignment wrapText="1"/>
    </xf>
    <xf numFmtId="9" fontId="10" fillId="0" borderId="5" xfId="1" applyFont="1" applyFill="1" applyBorder="1" applyAlignment="1" applyProtection="1">
      <alignment vertical="center" wrapText="1"/>
    </xf>
    <xf numFmtId="0" fontId="20" fillId="0" borderId="0" xfId="0" applyFont="1" applyAlignment="1">
      <alignment vertical="center"/>
    </xf>
    <xf numFmtId="0" fontId="20" fillId="0" borderId="0" xfId="0" applyFont="1" applyAlignment="1">
      <alignment horizontal="left" vertical="center" indent="2"/>
    </xf>
    <xf numFmtId="0" fontId="20" fillId="0" borderId="0" xfId="0" applyFont="1" applyAlignment="1">
      <alignment horizontal="left" vertical="center" indent="4"/>
    </xf>
    <xf numFmtId="0" fontId="20" fillId="0" borderId="0" xfId="0" applyFont="1" applyAlignment="1">
      <alignment horizontal="left" vertical="center"/>
    </xf>
    <xf numFmtId="0" fontId="22" fillId="2" borderId="3" xfId="0" applyFont="1" applyFill="1" applyBorder="1" applyAlignment="1">
      <alignment horizontal="right"/>
    </xf>
    <xf numFmtId="9" fontId="0" fillId="4" borderId="21" xfId="0" applyNumberFormat="1" applyFill="1" applyBorder="1" applyAlignment="1">
      <alignment horizontal="center"/>
    </xf>
    <xf numFmtId="9" fontId="0" fillId="4" borderId="19" xfId="1" applyFont="1" applyFill="1" applyBorder="1" applyAlignment="1" applyProtection="1">
      <alignment horizontal="center"/>
    </xf>
    <xf numFmtId="9" fontId="0" fillId="4" borderId="25" xfId="0" applyNumberFormat="1" applyFill="1" applyBorder="1" applyAlignment="1">
      <alignment horizontal="center"/>
    </xf>
    <xf numFmtId="9" fontId="0" fillId="4" borderId="20" xfId="1" applyFont="1" applyFill="1" applyBorder="1" applyAlignment="1" applyProtection="1">
      <alignment horizontal="center"/>
    </xf>
    <xf numFmtId="0" fontId="13" fillId="4" borderId="13" xfId="0" applyFont="1" applyFill="1" applyBorder="1" applyAlignment="1">
      <alignment horizontal="center" vertical="top" wrapText="1"/>
    </xf>
    <xf numFmtId="0" fontId="13" fillId="4" borderId="12" xfId="0" applyFont="1" applyFill="1" applyBorder="1" applyAlignment="1">
      <alignment horizontal="center" vertical="top" wrapText="1"/>
    </xf>
    <xf numFmtId="0" fontId="10" fillId="4" borderId="19" xfId="0" applyFont="1" applyFill="1" applyBorder="1" applyAlignment="1">
      <alignment horizontal="center" vertical="center" wrapText="1"/>
    </xf>
    <xf numFmtId="0" fontId="13" fillId="4" borderId="4" xfId="0" applyFont="1" applyFill="1" applyBorder="1" applyAlignment="1">
      <alignment horizontal="center" vertical="top" wrapText="1"/>
    </xf>
    <xf numFmtId="0" fontId="10" fillId="4" borderId="20" xfId="0" applyFont="1" applyFill="1" applyBorder="1" applyAlignment="1">
      <alignment horizontal="center" vertical="center" wrapText="1"/>
    </xf>
    <xf numFmtId="0" fontId="0" fillId="2" borderId="0" xfId="0" applyFill="1" applyAlignment="1">
      <alignment horizontal="left" vertical="center" wrapText="1"/>
    </xf>
    <xf numFmtId="9" fontId="8" fillId="2" borderId="0" xfId="1" applyFont="1" applyFill="1" applyBorder="1" applyAlignment="1" applyProtection="1">
      <alignment horizontal="center" vertical="center"/>
    </xf>
    <xf numFmtId="1" fontId="5" fillId="2" borderId="0" xfId="0" applyNumberFormat="1" applyFont="1" applyFill="1" applyAlignment="1" applyProtection="1">
      <alignment horizontal="center" vertical="center" wrapText="1"/>
      <protection locked="0"/>
    </xf>
    <xf numFmtId="0" fontId="0" fillId="2" borderId="0" xfId="0" applyFill="1" applyAlignment="1" applyProtection="1">
      <alignment vertical="center" wrapText="1"/>
      <protection locked="0"/>
    </xf>
    <xf numFmtId="0" fontId="0" fillId="2" borderId="0" xfId="0" applyFill="1" applyAlignment="1">
      <alignment horizontal="right"/>
    </xf>
    <xf numFmtId="0" fontId="21" fillId="2" borderId="0" xfId="0" applyFont="1" applyFill="1" applyAlignment="1">
      <alignment horizontal="right"/>
    </xf>
    <xf numFmtId="0" fontId="10" fillId="2" borderId="29" xfId="0" applyFont="1" applyFill="1" applyBorder="1" applyAlignment="1">
      <alignment horizontal="center" vertical="center" wrapText="1"/>
    </xf>
    <xf numFmtId="9" fontId="0" fillId="2" borderId="30" xfId="0" applyNumberFormat="1" applyFill="1" applyBorder="1" applyAlignment="1">
      <alignment horizontal="center"/>
    </xf>
    <xf numFmtId="9" fontId="0" fillId="2" borderId="31" xfId="1" applyFont="1" applyFill="1" applyBorder="1" applyAlignment="1" applyProtection="1">
      <alignment horizontal="center"/>
    </xf>
    <xf numFmtId="0" fontId="10" fillId="2" borderId="11" xfId="0" applyFont="1" applyFill="1" applyBorder="1" applyAlignment="1">
      <alignment horizontal="center" vertical="center" wrapText="1"/>
    </xf>
    <xf numFmtId="9" fontId="0" fillId="2" borderId="28" xfId="0" applyNumberFormat="1" applyFill="1" applyBorder="1" applyAlignment="1">
      <alignment horizontal="center"/>
    </xf>
    <xf numFmtId="9" fontId="0" fillId="2" borderId="18" xfId="1" applyFont="1" applyFill="1" applyBorder="1" applyAlignment="1" applyProtection="1">
      <alignment horizontal="center"/>
    </xf>
    <xf numFmtId="0" fontId="0" fillId="0" borderId="4" xfId="0" applyBorder="1" applyAlignment="1" applyProtection="1">
      <alignment wrapText="1"/>
      <protection locked="0"/>
    </xf>
    <xf numFmtId="9" fontId="3" fillId="2" borderId="4" xfId="1" applyFont="1" applyFill="1" applyBorder="1" applyAlignment="1" applyProtection="1">
      <alignment horizontal="center" vertical="center" wrapText="1"/>
    </xf>
    <xf numFmtId="0" fontId="4" fillId="2" borderId="1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14" fillId="2" borderId="0" xfId="0" applyFont="1" applyFill="1" applyAlignment="1">
      <alignment horizontal="center"/>
    </xf>
    <xf numFmtId="0" fontId="2" fillId="2" borderId="0" xfId="0" applyFont="1" applyFill="1" applyAlignment="1">
      <alignment wrapText="1"/>
    </xf>
    <xf numFmtId="0" fontId="6" fillId="2" borderId="0" xfId="0" applyFont="1" applyFill="1" applyAlignment="1">
      <alignment horizontal="center" wrapText="1"/>
    </xf>
    <xf numFmtId="9" fontId="5" fillId="2" borderId="0" xfId="1" applyFont="1" applyFill="1" applyBorder="1" applyAlignment="1" applyProtection="1">
      <alignment horizontal="center"/>
    </xf>
    <xf numFmtId="9" fontId="10" fillId="2" borderId="0" xfId="1" applyFont="1" applyFill="1" applyBorder="1" applyAlignment="1" applyProtection="1">
      <alignment vertical="center" wrapText="1"/>
    </xf>
    <xf numFmtId="0" fontId="0" fillId="2" borderId="0" xfId="0" applyFill="1" applyAlignment="1" applyProtection="1">
      <alignment wrapText="1"/>
      <protection locked="0"/>
    </xf>
    <xf numFmtId="0" fontId="0" fillId="2" borderId="0" xfId="0" applyFill="1" applyAlignment="1" applyProtection="1">
      <alignment vertical="top" wrapText="1"/>
      <protection locked="0"/>
    </xf>
    <xf numFmtId="0" fontId="17" fillId="2" borderId="7" xfId="0" applyFont="1" applyFill="1" applyBorder="1" applyAlignment="1">
      <alignment wrapText="1"/>
    </xf>
    <xf numFmtId="0" fontId="22" fillId="2" borderId="0" xfId="0" applyFont="1" applyFill="1" applyAlignment="1">
      <alignment horizontal="right"/>
    </xf>
    <xf numFmtId="0" fontId="18" fillId="2" borderId="2" xfId="0" applyFont="1" applyFill="1" applyBorder="1" applyAlignment="1">
      <alignment horizontal="center"/>
    </xf>
    <xf numFmtId="0" fontId="0" fillId="2" borderId="2" xfId="0" applyFill="1" applyBorder="1"/>
    <xf numFmtId="0" fontId="7" fillId="2" borderId="7" xfId="0" applyFont="1" applyFill="1" applyBorder="1" applyAlignment="1">
      <alignment horizontal="left"/>
    </xf>
    <xf numFmtId="0" fontId="7" fillId="2" borderId="2" xfId="0" applyFont="1" applyFill="1" applyBorder="1" applyAlignment="1">
      <alignment horizontal="left"/>
    </xf>
    <xf numFmtId="0" fontId="10" fillId="4" borderId="21" xfId="0" applyFont="1" applyFill="1" applyBorder="1" applyAlignment="1">
      <alignment horizontal="center" vertical="center" wrapText="1"/>
    </xf>
    <xf numFmtId="0" fontId="10" fillId="2" borderId="21" xfId="0" applyFont="1" applyFill="1" applyBorder="1" applyAlignment="1">
      <alignment horizontal="center" vertical="center" wrapText="1"/>
    </xf>
    <xf numFmtId="0" fontId="10" fillId="2" borderId="25" xfId="0" applyFont="1" applyFill="1" applyBorder="1" applyAlignment="1">
      <alignment horizontal="center" vertical="center" wrapText="1"/>
    </xf>
    <xf numFmtId="0" fontId="10" fillId="2" borderId="28" xfId="0" applyFont="1" applyFill="1" applyBorder="1" applyAlignment="1">
      <alignment horizontal="center" vertical="center" wrapText="1"/>
    </xf>
    <xf numFmtId="0" fontId="10" fillId="2" borderId="9" xfId="0" applyFont="1" applyFill="1" applyBorder="1" applyAlignment="1">
      <alignment horizontal="center" vertical="center" wrapText="1"/>
    </xf>
    <xf numFmtId="0" fontId="10" fillId="4" borderId="25" xfId="0" applyFont="1" applyFill="1" applyBorder="1" applyAlignment="1">
      <alignment horizontal="center" vertical="center" wrapText="1"/>
    </xf>
    <xf numFmtId="0" fontId="0" fillId="0" borderId="4" xfId="0" applyBorder="1" applyAlignment="1">
      <alignment horizontal="center" vertical="center" wrapText="1"/>
    </xf>
    <xf numFmtId="0" fontId="12" fillId="0" borderId="4" xfId="0" applyFont="1" applyBorder="1" applyAlignment="1">
      <alignment horizontal="center" vertical="center" wrapText="1"/>
    </xf>
    <xf numFmtId="0" fontId="0" fillId="0" borderId="4" xfId="0" applyBorder="1" applyAlignment="1">
      <alignment horizontal="center" vertical="top" wrapText="1"/>
    </xf>
    <xf numFmtId="0" fontId="12" fillId="0" borderId="4" xfId="0" applyFont="1" applyBorder="1" applyAlignment="1">
      <alignment horizontal="center" vertical="top" wrapText="1"/>
    </xf>
    <xf numFmtId="0" fontId="12" fillId="0" borderId="1" xfId="0" applyFont="1" applyBorder="1" applyAlignment="1">
      <alignment horizontal="center" vertical="center" wrapText="1"/>
    </xf>
    <xf numFmtId="9" fontId="9" fillId="2" borderId="4" xfId="1" applyFont="1" applyFill="1" applyBorder="1" applyAlignment="1" applyProtection="1">
      <alignment horizontal="center" vertical="center"/>
    </xf>
    <xf numFmtId="0" fontId="10" fillId="2" borderId="4" xfId="0" applyFont="1" applyFill="1" applyBorder="1" applyAlignment="1">
      <alignment horizontal="center" vertical="center" wrapText="1"/>
    </xf>
    <xf numFmtId="9" fontId="0" fillId="2" borderId="5" xfId="0" applyNumberFormat="1" applyFill="1" applyBorder="1" applyAlignment="1">
      <alignment horizontal="center"/>
    </xf>
    <xf numFmtId="9" fontId="0" fillId="2" borderId="4" xfId="1" applyFont="1" applyFill="1" applyBorder="1" applyAlignment="1" applyProtection="1">
      <alignment horizontal="center"/>
    </xf>
    <xf numFmtId="0" fontId="25" fillId="2" borderId="3" xfId="0" applyFont="1" applyFill="1" applyBorder="1" applyAlignment="1">
      <alignment horizontal="right"/>
    </xf>
    <xf numFmtId="0" fontId="25" fillId="2" borderId="22" xfId="0" applyFont="1" applyFill="1" applyBorder="1" applyAlignment="1">
      <alignment horizontal="center" wrapText="1"/>
    </xf>
    <xf numFmtId="0" fontId="10" fillId="2" borderId="3" xfId="0" applyFont="1" applyFill="1" applyBorder="1" applyAlignment="1">
      <alignment horizontal="right"/>
    </xf>
    <xf numFmtId="0" fontId="10" fillId="2" borderId="0" xfId="0" applyFont="1" applyFill="1" applyAlignment="1">
      <alignment horizontal="right"/>
    </xf>
    <xf numFmtId="0" fontId="10" fillId="2" borderId="33" xfId="0" applyFont="1" applyFill="1" applyBorder="1" applyAlignment="1">
      <alignment horizontal="right"/>
    </xf>
    <xf numFmtId="0" fontId="0" fillId="2" borderId="14" xfId="0" applyFill="1" applyBorder="1"/>
    <xf numFmtId="9" fontId="0" fillId="2" borderId="0" xfId="0" applyNumberFormat="1" applyFill="1"/>
    <xf numFmtId="1" fontId="0" fillId="2" borderId="14" xfId="0" applyNumberFormat="1" applyFill="1" applyBorder="1" applyAlignment="1">
      <alignment horizontal="center" vertical="center"/>
    </xf>
    <xf numFmtId="0" fontId="0" fillId="2" borderId="37" xfId="0" applyFill="1" applyBorder="1" applyAlignment="1">
      <alignment horizontal="left" vertical="center" wrapText="1"/>
    </xf>
    <xf numFmtId="0" fontId="0" fillId="2" borderId="38" xfId="0" applyFill="1" applyBorder="1"/>
    <xf numFmtId="0" fontId="13" fillId="4" borderId="34" xfId="0" applyFont="1" applyFill="1" applyBorder="1" applyAlignment="1">
      <alignment horizontal="center" vertical="center" wrapText="1"/>
    </xf>
    <xf numFmtId="0" fontId="24" fillId="2" borderId="35" xfId="0" applyFont="1" applyFill="1" applyBorder="1" applyAlignment="1">
      <alignment horizontal="center" vertical="center" wrapText="1"/>
    </xf>
    <xf numFmtId="0" fontId="24" fillId="2" borderId="35" xfId="0" applyFont="1" applyFill="1" applyBorder="1" applyAlignment="1">
      <alignment horizontal="center" vertical="center"/>
    </xf>
    <xf numFmtId="0" fontId="24" fillId="2" borderId="36" xfId="0" applyFont="1" applyFill="1" applyBorder="1" applyAlignment="1">
      <alignment horizontal="center" vertical="center"/>
    </xf>
    <xf numFmtId="0" fontId="12" fillId="2" borderId="39" xfId="0" applyFont="1" applyFill="1" applyBorder="1" applyAlignment="1">
      <alignment horizontal="right" vertical="center" wrapText="1"/>
    </xf>
    <xf numFmtId="9" fontId="0" fillId="2" borderId="40" xfId="0" applyNumberFormat="1" applyFill="1" applyBorder="1"/>
    <xf numFmtId="9" fontId="0" fillId="2" borderId="41" xfId="0" applyNumberFormat="1" applyFill="1" applyBorder="1"/>
    <xf numFmtId="0" fontId="0" fillId="2" borderId="25" xfId="0" applyFill="1" applyBorder="1"/>
    <xf numFmtId="0" fontId="24" fillId="2" borderId="0" xfId="0" applyFont="1" applyFill="1" applyAlignment="1">
      <alignment horizontal="center" vertical="center" wrapText="1"/>
    </xf>
    <xf numFmtId="0" fontId="24" fillId="2" borderId="0" xfId="0" applyFont="1" applyFill="1" applyAlignment="1">
      <alignment horizontal="center" vertical="center"/>
    </xf>
    <xf numFmtId="1" fontId="0" fillId="2" borderId="0" xfId="0" applyNumberFormat="1" applyFill="1" applyAlignment="1">
      <alignment horizontal="center" vertical="center"/>
    </xf>
    <xf numFmtId="9" fontId="0" fillId="2" borderId="0" xfId="1" applyFont="1" applyFill="1" applyBorder="1" applyAlignment="1">
      <alignment horizontal="center" vertical="center"/>
    </xf>
    <xf numFmtId="0" fontId="12" fillId="2" borderId="0" xfId="0" applyFont="1" applyFill="1" applyAlignment="1">
      <alignment horizontal="right" vertical="top" wrapText="1"/>
    </xf>
    <xf numFmtId="0" fontId="12" fillId="2" borderId="42" xfId="0" applyFont="1" applyFill="1" applyBorder="1" applyAlignment="1">
      <alignment horizontal="right" vertical="top" wrapText="1"/>
    </xf>
    <xf numFmtId="9" fontId="0" fillId="2" borderId="43" xfId="0" applyNumberFormat="1" applyFill="1" applyBorder="1"/>
    <xf numFmtId="0" fontId="0" fillId="2" borderId="44" xfId="0" applyFill="1" applyBorder="1"/>
    <xf numFmtId="0" fontId="0" fillId="2" borderId="37" xfId="0" applyFill="1" applyBorder="1" applyAlignment="1">
      <alignment horizontal="justify" vertical="top" wrapText="1"/>
    </xf>
    <xf numFmtId="0" fontId="12" fillId="2" borderId="42" xfId="0" applyFont="1" applyFill="1" applyBorder="1" applyAlignment="1">
      <alignment horizontal="right" vertical="center" wrapText="1"/>
    </xf>
    <xf numFmtId="0" fontId="0" fillId="2" borderId="37" xfId="0" applyFill="1" applyBorder="1" applyAlignment="1">
      <alignment horizontal="left" vertical="top" wrapText="1"/>
    </xf>
    <xf numFmtId="1" fontId="0" fillId="2" borderId="43" xfId="0" applyNumberFormat="1" applyFill="1" applyBorder="1" applyAlignment="1">
      <alignment horizontal="center" vertical="center"/>
    </xf>
    <xf numFmtId="9" fontId="0" fillId="2" borderId="43" xfId="1" applyFont="1" applyFill="1" applyBorder="1" applyAlignment="1">
      <alignment horizontal="center" vertical="center"/>
    </xf>
    <xf numFmtId="0" fontId="0" fillId="0" borderId="37" xfId="0" applyBorder="1" applyAlignment="1">
      <alignment horizontal="left" vertical="center" wrapText="1"/>
    </xf>
    <xf numFmtId="9" fontId="0" fillId="2" borderId="43" xfId="1" applyFont="1" applyFill="1" applyBorder="1"/>
    <xf numFmtId="0" fontId="14" fillId="2" borderId="2" xfId="0" applyFont="1" applyFill="1" applyBorder="1"/>
    <xf numFmtId="0" fontId="9" fillId="2" borderId="1" xfId="0" applyFont="1" applyFill="1" applyBorder="1"/>
    <xf numFmtId="1" fontId="5" fillId="2" borderId="0" xfId="0" applyNumberFormat="1" applyFont="1" applyFill="1" applyAlignment="1">
      <alignment horizontal="center" vertical="center" wrapText="1"/>
    </xf>
    <xf numFmtId="0" fontId="0" fillId="2" borderId="0" xfId="0" applyFill="1" applyAlignment="1">
      <alignment vertical="center" wrapText="1"/>
    </xf>
    <xf numFmtId="0" fontId="12" fillId="2" borderId="26" xfId="0" applyFont="1" applyFill="1" applyBorder="1" applyAlignment="1">
      <alignment horizontal="right" vertical="center" wrapText="1"/>
    </xf>
    <xf numFmtId="0" fontId="12" fillId="2" borderId="27" xfId="0" applyFont="1" applyFill="1" applyBorder="1" applyAlignment="1">
      <alignment horizontal="right" vertical="center" wrapText="1"/>
    </xf>
    <xf numFmtId="0" fontId="23" fillId="2" borderId="2" xfId="0" applyFont="1" applyFill="1" applyBorder="1" applyAlignment="1">
      <alignment horizontal="center"/>
    </xf>
    <xf numFmtId="0" fontId="9" fillId="2" borderId="1" xfId="0" applyFont="1" applyFill="1" applyBorder="1" applyAlignment="1">
      <alignment horizontal="right"/>
    </xf>
    <xf numFmtId="0" fontId="9" fillId="2" borderId="2" xfId="0" applyFont="1" applyFill="1" applyBorder="1" applyAlignment="1">
      <alignment horizontal="right"/>
    </xf>
    <xf numFmtId="0" fontId="15" fillId="3" borderId="15" xfId="0" applyFont="1" applyFill="1" applyBorder="1" applyAlignment="1">
      <alignment horizontal="center" vertical="center"/>
    </xf>
    <xf numFmtId="0" fontId="15" fillId="3" borderId="32" xfId="0" applyFont="1" applyFill="1" applyBorder="1" applyAlignment="1">
      <alignment horizontal="center" vertical="center"/>
    </xf>
    <xf numFmtId="0" fontId="15" fillId="3" borderId="16" xfId="0" applyFont="1" applyFill="1" applyBorder="1" applyAlignment="1">
      <alignment horizontal="center" vertical="center"/>
    </xf>
    <xf numFmtId="164" fontId="12" fillId="2" borderId="26" xfId="0" applyNumberFormat="1" applyFont="1" applyFill="1" applyBorder="1" applyAlignment="1">
      <alignment horizontal="right" vertical="center" wrapText="1"/>
    </xf>
    <xf numFmtId="0" fontId="12" fillId="2" borderId="23" xfId="0" applyFont="1" applyFill="1" applyBorder="1" applyAlignment="1">
      <alignment horizontal="right" vertical="center" wrapText="1"/>
    </xf>
    <xf numFmtId="0" fontId="12" fillId="2" borderId="22" xfId="0" applyFont="1" applyFill="1" applyBorder="1" applyAlignment="1">
      <alignment horizontal="right" vertical="center" wrapText="1"/>
    </xf>
    <xf numFmtId="0" fontId="4" fillId="2" borderId="14" xfId="0" applyFont="1" applyFill="1" applyBorder="1" applyAlignment="1" applyProtection="1">
      <alignment horizontal="center" vertical="center" wrapText="1"/>
      <protection locked="0"/>
    </xf>
    <xf numFmtId="0" fontId="4" fillId="2" borderId="14" xfId="0" applyFont="1" applyFill="1" applyBorder="1" applyAlignment="1" applyProtection="1">
      <alignment vertical="center" wrapText="1"/>
      <protection locked="0"/>
    </xf>
    <xf numFmtId="14" fontId="4" fillId="2" borderId="14" xfId="0" applyNumberFormat="1" applyFont="1" applyFill="1" applyBorder="1" applyAlignment="1" applyProtection="1">
      <alignment vertical="center" wrapText="1"/>
      <protection locked="0"/>
    </xf>
    <xf numFmtId="164" fontId="9" fillId="2" borderId="2" xfId="0" applyNumberFormat="1" applyFont="1" applyFill="1" applyBorder="1" applyAlignment="1">
      <alignment horizontal="right"/>
    </xf>
    <xf numFmtId="0" fontId="15" fillId="3" borderId="45" xfId="0" applyFont="1" applyFill="1" applyBorder="1" applyAlignment="1">
      <alignment horizontal="center" vertical="center"/>
    </xf>
    <xf numFmtId="0" fontId="4" fillId="2" borderId="14" xfId="0" applyFont="1" applyFill="1" applyBorder="1" applyAlignment="1">
      <alignment horizontal="center" vertical="center" wrapText="1"/>
    </xf>
    <xf numFmtId="0" fontId="4" fillId="2" borderId="14" xfId="0" applyFont="1" applyFill="1" applyBorder="1" applyAlignment="1">
      <alignment vertical="center" wrapText="1"/>
    </xf>
    <xf numFmtId="14" fontId="4" fillId="2" borderId="14" xfId="0" applyNumberFormat="1" applyFont="1" applyFill="1" applyBorder="1" applyAlignment="1">
      <alignment vertical="center" wrapText="1"/>
    </xf>
    <xf numFmtId="0" fontId="14" fillId="2" borderId="22" xfId="0" applyFont="1" applyFill="1" applyBorder="1" applyAlignment="1">
      <alignment horizontal="center"/>
    </xf>
    <xf numFmtId="0" fontId="27" fillId="2" borderId="0" xfId="0" applyFont="1" applyFill="1" applyAlignment="1">
      <alignment horizontal="center"/>
    </xf>
  </cellXfs>
  <cellStyles count="4">
    <cellStyle name="Comma" xfId="2" builtinId="3"/>
    <cellStyle name="Normal" xfId="0" builtinId="0"/>
    <cellStyle name="Normal 2" xfId="3" xr:uid="{3EC1896D-3E4C-4FDD-BAB0-F89A9F05EAF6}"/>
    <cellStyle name="Percent" xfId="1" builtinId="5"/>
  </cellStyles>
  <dxfs count="0"/>
  <tableStyles count="0" defaultTableStyle="TableStyleMedium2" defaultPivotStyle="PivotStyleLight16"/>
  <colors>
    <mruColors>
      <color rgb="FFD0021B"/>
      <color rgb="FFE2EFDA"/>
      <color rgb="FF5B8400"/>
      <color rgb="FF37353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OPERATIONS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tx>
            <c:strRef>
              <c:f>'Potential Report Out'!$D$47</c:f>
              <c:strCache>
                <c:ptCount val="1"/>
                <c:pt idx="0">
                  <c:v>OS Audit</c:v>
                </c:pt>
              </c:strCache>
            </c:strRef>
          </c:tx>
          <c:spPr>
            <a:solidFill>
              <a:schemeClr val="accent2"/>
            </a:solidFill>
            <a:ln>
              <a:noFill/>
            </a:ln>
            <a:effectLst/>
          </c:spPr>
          <c:invertIfNegative val="0"/>
          <c:cat>
            <c:strRef>
              <c:f>'Potential Report Out'!$C$48:$C$53</c:f>
              <c:strCache>
                <c:ptCount val="6"/>
                <c:pt idx="0">
                  <c:v>Operations Overall</c:v>
                </c:pt>
                <c:pt idx="1">
                  <c:v>Facilities &amp; Maintenance</c:v>
                </c:pt>
                <c:pt idx="2">
                  <c:v>Employee Health &amp; Safety</c:v>
                </c:pt>
                <c:pt idx="3">
                  <c:v>Operational Planning &amp; Control</c:v>
                </c:pt>
                <c:pt idx="4">
                  <c:v>Business Continuity</c:v>
                </c:pt>
                <c:pt idx="5">
                  <c:v>Design &amp; Development</c:v>
                </c:pt>
              </c:strCache>
            </c:strRef>
          </c:cat>
          <c:val>
            <c:numRef>
              <c:f>'Potential Report Out'!$D$48:$D$53</c:f>
              <c:numCache>
                <c:formatCode>0%</c:formatCode>
                <c:ptCount val="6"/>
                <c:pt idx="0">
                  <c:v>0.68088084464560938</c:v>
                </c:pt>
                <c:pt idx="1">
                  <c:v>0.74</c:v>
                </c:pt>
                <c:pt idx="2">
                  <c:v>0.66666666666666674</c:v>
                </c:pt>
                <c:pt idx="3">
                  <c:v>0.61538461538461542</c:v>
                </c:pt>
                <c:pt idx="4">
                  <c:v>0.88235294117676477</c:v>
                </c:pt>
                <c:pt idx="5">
                  <c:v>0.49999999999999994</c:v>
                </c:pt>
              </c:numCache>
            </c:numRef>
          </c:val>
          <c:extLst>
            <c:ext xmlns:c16="http://schemas.microsoft.com/office/drawing/2014/chart" uri="{C3380CC4-5D6E-409C-BE32-E72D297353CC}">
              <c16:uniqueId val="{00000000-6DD5-41D0-9606-D22C36110C2D}"/>
            </c:ext>
          </c:extLst>
        </c:ser>
        <c:ser>
          <c:idx val="1"/>
          <c:order val="1"/>
          <c:tx>
            <c:strRef>
              <c:f>'Potential Report Out'!$E$47</c:f>
              <c:strCache>
                <c:ptCount val="1"/>
                <c:pt idx="0">
                  <c:v>SA</c:v>
                </c:pt>
              </c:strCache>
            </c:strRef>
          </c:tx>
          <c:spPr>
            <a:solidFill>
              <a:schemeClr val="tx1"/>
            </a:solidFill>
            <a:ln>
              <a:noFill/>
            </a:ln>
            <a:effectLst/>
          </c:spPr>
          <c:invertIfNegative val="0"/>
          <c:cat>
            <c:strRef>
              <c:f>'Potential Report Out'!$C$48:$C$53</c:f>
              <c:strCache>
                <c:ptCount val="6"/>
                <c:pt idx="0">
                  <c:v>Operations Overall</c:v>
                </c:pt>
                <c:pt idx="1">
                  <c:v>Facilities &amp; Maintenance</c:v>
                </c:pt>
                <c:pt idx="2">
                  <c:v>Employee Health &amp; Safety</c:v>
                </c:pt>
                <c:pt idx="3">
                  <c:v>Operational Planning &amp; Control</c:v>
                </c:pt>
                <c:pt idx="4">
                  <c:v>Business Continuity</c:v>
                </c:pt>
                <c:pt idx="5">
                  <c:v>Design &amp; Development</c:v>
                </c:pt>
              </c:strCache>
            </c:strRef>
          </c:cat>
          <c:val>
            <c:numRef>
              <c:f>'Potential Report Out'!$E$48:$E$53</c:f>
              <c:numCache>
                <c:formatCode>0%</c:formatCode>
                <c:ptCount val="6"/>
                <c:pt idx="0">
                  <c:v>0</c:v>
                </c:pt>
                <c:pt idx="1">
                  <c:v>0</c:v>
                </c:pt>
                <c:pt idx="2">
                  <c:v>0</c:v>
                </c:pt>
                <c:pt idx="3">
                  <c:v>0</c:v>
                </c:pt>
                <c:pt idx="4">
                  <c:v>0</c:v>
                </c:pt>
              </c:numCache>
            </c:numRef>
          </c:val>
          <c:extLst>
            <c:ext xmlns:c16="http://schemas.microsoft.com/office/drawing/2014/chart" uri="{C3380CC4-5D6E-409C-BE32-E72D297353CC}">
              <c16:uniqueId val="{00000001-6DD5-41D0-9606-D22C36110C2D}"/>
            </c:ext>
          </c:extLst>
        </c:ser>
        <c:dLbls>
          <c:showLegendKey val="0"/>
          <c:showVal val="0"/>
          <c:showCatName val="0"/>
          <c:showSerName val="0"/>
          <c:showPercent val="0"/>
          <c:showBubbleSize val="0"/>
        </c:dLbls>
        <c:gapWidth val="182"/>
        <c:axId val="703080511"/>
        <c:axId val="716681503"/>
      </c:barChart>
      <c:catAx>
        <c:axId val="703080511"/>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16681503"/>
        <c:crosses val="autoZero"/>
        <c:auto val="1"/>
        <c:lblAlgn val="ctr"/>
        <c:lblOffset val="100"/>
        <c:noMultiLvlLbl val="0"/>
      </c:catAx>
      <c:valAx>
        <c:axId val="716681503"/>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0308051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orientation="landscape" horizontalDpi="1200" verticalDpi="1200"/>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QUALITY</a:t>
            </a:r>
          </a:p>
        </c:rich>
      </c:tx>
      <c:overlay val="0"/>
      <c:spPr>
        <a:noFill/>
        <a:ln>
          <a:noFill/>
        </a:ln>
        <a:effectLst/>
      </c:spPr>
    </c:title>
    <c:autoTitleDeleted val="0"/>
    <c:plotArea>
      <c:layout/>
      <c:barChart>
        <c:barDir val="bar"/>
        <c:grouping val="clustered"/>
        <c:varyColors val="0"/>
        <c:ser>
          <c:idx val="0"/>
          <c:order val="0"/>
          <c:tx>
            <c:strRef>
              <c:f>'Potential Report Out'!$D$69</c:f>
              <c:strCache>
                <c:ptCount val="1"/>
                <c:pt idx="0">
                  <c:v>OS Audit</c:v>
                </c:pt>
              </c:strCache>
            </c:strRef>
          </c:tx>
          <c:spPr>
            <a:solidFill>
              <a:schemeClr val="accent2"/>
            </a:solidFill>
            <a:ln>
              <a:noFill/>
            </a:ln>
            <a:effectLst/>
          </c:spPr>
          <c:invertIfNegative val="0"/>
          <c:cat>
            <c:strRef>
              <c:f>'Potential Report Out'!$C$70:$C$76</c:f>
              <c:strCache>
                <c:ptCount val="7"/>
                <c:pt idx="0">
                  <c:v>Quality Overall</c:v>
                </c:pt>
                <c:pt idx="1">
                  <c:v>Documents, Processes &amp; Visual Controls</c:v>
                </c:pt>
                <c:pt idx="2">
                  <c:v>Gauge Control</c:v>
                </c:pt>
                <c:pt idx="3">
                  <c:v>CAPA, Problem Solving &amp; CI</c:v>
                </c:pt>
                <c:pt idx="4">
                  <c:v>Training &amp; Competency</c:v>
                </c:pt>
                <c:pt idx="5">
                  <c:v>Supplier Quality</c:v>
                </c:pt>
                <c:pt idx="6">
                  <c:v>Identification &amp; Traceability</c:v>
                </c:pt>
              </c:strCache>
            </c:strRef>
          </c:cat>
          <c:val>
            <c:numRef>
              <c:f>'Potential Report Out'!$D$70:$D$76</c:f>
              <c:numCache>
                <c:formatCode>0%</c:formatCode>
                <c:ptCount val="7"/>
                <c:pt idx="0">
                  <c:v>0.79069852941176477</c:v>
                </c:pt>
                <c:pt idx="1">
                  <c:v>0.85</c:v>
                </c:pt>
                <c:pt idx="2">
                  <c:v>1</c:v>
                </c:pt>
                <c:pt idx="3">
                  <c:v>0.5625</c:v>
                </c:pt>
                <c:pt idx="4">
                  <c:v>0.60000000000000009</c:v>
                </c:pt>
                <c:pt idx="5">
                  <c:v>1</c:v>
                </c:pt>
                <c:pt idx="6">
                  <c:v>0.55882352941176472</c:v>
                </c:pt>
              </c:numCache>
            </c:numRef>
          </c:val>
          <c:extLst>
            <c:ext xmlns:c16="http://schemas.microsoft.com/office/drawing/2014/chart" uri="{C3380CC4-5D6E-409C-BE32-E72D297353CC}">
              <c16:uniqueId val="{00000003-DD1F-48D0-918D-C47B57204B94}"/>
            </c:ext>
          </c:extLst>
        </c:ser>
        <c:ser>
          <c:idx val="1"/>
          <c:order val="1"/>
          <c:tx>
            <c:strRef>
              <c:f>'Potential Report Out'!$E$69</c:f>
              <c:strCache>
                <c:ptCount val="1"/>
                <c:pt idx="0">
                  <c:v>SA</c:v>
                </c:pt>
              </c:strCache>
            </c:strRef>
          </c:tx>
          <c:spPr>
            <a:solidFill>
              <a:schemeClr val="tx1"/>
            </a:solidFill>
            <a:ln>
              <a:noFill/>
            </a:ln>
            <a:effectLst/>
          </c:spPr>
          <c:invertIfNegative val="0"/>
          <c:cat>
            <c:strRef>
              <c:f>'Potential Report Out'!$C$70:$C$76</c:f>
              <c:strCache>
                <c:ptCount val="7"/>
                <c:pt idx="0">
                  <c:v>Quality Overall</c:v>
                </c:pt>
                <c:pt idx="1">
                  <c:v>Documents, Processes &amp; Visual Controls</c:v>
                </c:pt>
                <c:pt idx="2">
                  <c:v>Gauge Control</c:v>
                </c:pt>
                <c:pt idx="3">
                  <c:v>CAPA, Problem Solving &amp; CI</c:v>
                </c:pt>
                <c:pt idx="4">
                  <c:v>Training &amp; Competency</c:v>
                </c:pt>
                <c:pt idx="5">
                  <c:v>Supplier Quality</c:v>
                </c:pt>
                <c:pt idx="6">
                  <c:v>Identification &amp; Traceability</c:v>
                </c:pt>
              </c:strCache>
            </c:strRef>
          </c:cat>
          <c:val>
            <c:numRef>
              <c:f>'Potential Report Out'!$E$70:$E$76</c:f>
              <c:numCache>
                <c:formatCode>0%</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5-DD1F-48D0-918D-C47B57204B94}"/>
            </c:ext>
          </c:extLst>
        </c:ser>
        <c:dLbls>
          <c:showLegendKey val="0"/>
          <c:showVal val="0"/>
          <c:showCatName val="0"/>
          <c:showSerName val="0"/>
          <c:showPercent val="0"/>
          <c:showBubbleSize val="0"/>
        </c:dLbls>
        <c:gapWidth val="182"/>
        <c:axId val="703080511"/>
        <c:axId val="716681503"/>
      </c:barChart>
      <c:catAx>
        <c:axId val="703080511"/>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16681503"/>
        <c:crosses val="autoZero"/>
        <c:auto val="1"/>
        <c:lblAlgn val="ctr"/>
        <c:lblOffset val="100"/>
        <c:noMultiLvlLbl val="0"/>
      </c:catAx>
      <c:valAx>
        <c:axId val="716681503"/>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03080511"/>
        <c:crosses val="autoZero"/>
        <c:crossBetween val="between"/>
      </c:valAx>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txPr>
    <a:bodyPr/>
    <a:lstStyle/>
    <a:p>
      <a:pPr>
        <a:defRPr/>
      </a:pPr>
      <a:endParaRPr lang="en-US"/>
    </a:p>
  </c:txPr>
  <c:printSettings>
    <c:headerFooter/>
    <c:pageMargins b="0.75" l="0.7" r="0.7" t="0.75" header="0.3" footer="0.3"/>
    <c:pageSetup orientation="landscape" horizontalDpi="1200" verticalDpi="1200"/>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PROCUREMENT</a:t>
            </a:r>
          </a:p>
        </c:rich>
      </c:tx>
      <c:overlay val="0"/>
      <c:spPr>
        <a:noFill/>
        <a:ln>
          <a:noFill/>
        </a:ln>
        <a:effectLst/>
      </c:spPr>
    </c:title>
    <c:autoTitleDeleted val="0"/>
    <c:plotArea>
      <c:layout/>
      <c:barChart>
        <c:barDir val="bar"/>
        <c:grouping val="clustered"/>
        <c:varyColors val="0"/>
        <c:ser>
          <c:idx val="0"/>
          <c:order val="0"/>
          <c:tx>
            <c:strRef>
              <c:f>'Potential Report Out'!$D$93</c:f>
              <c:strCache>
                <c:ptCount val="1"/>
                <c:pt idx="0">
                  <c:v>OS Audit</c:v>
                </c:pt>
              </c:strCache>
            </c:strRef>
          </c:tx>
          <c:spPr>
            <a:solidFill>
              <a:schemeClr val="accent2"/>
            </a:solidFill>
            <a:ln>
              <a:noFill/>
            </a:ln>
            <a:effectLst/>
          </c:spPr>
          <c:invertIfNegative val="0"/>
          <c:cat>
            <c:strRef>
              <c:f>'Potential Report Out'!$C$94:$C$98</c:f>
              <c:strCache>
                <c:ptCount val="5"/>
                <c:pt idx="0">
                  <c:v>Procurement Overall</c:v>
                </c:pt>
                <c:pt idx="1">
                  <c:v>Supplier Management &amp; Risk</c:v>
                </c:pt>
                <c:pt idx="2">
                  <c:v>International Supply Chain</c:v>
                </c:pt>
                <c:pt idx="3">
                  <c:v>Procurement Organization</c:v>
                </c:pt>
                <c:pt idx="4">
                  <c:v>Working Capital</c:v>
                </c:pt>
              </c:strCache>
            </c:strRef>
          </c:cat>
          <c:val>
            <c:numRef>
              <c:f>'Potential Report Out'!$D$94:$D$98</c:f>
              <c:numCache>
                <c:formatCode>0%</c:formatCode>
                <c:ptCount val="5"/>
                <c:pt idx="0">
                  <c:v>0.93699163679808839</c:v>
                </c:pt>
                <c:pt idx="1">
                  <c:v>0.87061728395061722</c:v>
                </c:pt>
                <c:pt idx="2">
                  <c:v>0.9032258064516131</c:v>
                </c:pt>
                <c:pt idx="3">
                  <c:v>1</c:v>
                </c:pt>
                <c:pt idx="4">
                  <c:v>0.99999999999999989</c:v>
                </c:pt>
              </c:numCache>
            </c:numRef>
          </c:val>
          <c:extLst>
            <c:ext xmlns:c16="http://schemas.microsoft.com/office/drawing/2014/chart" uri="{C3380CC4-5D6E-409C-BE32-E72D297353CC}">
              <c16:uniqueId val="{00000003-F7AD-4BCC-B7E9-C192A5CEB4D5}"/>
            </c:ext>
          </c:extLst>
        </c:ser>
        <c:ser>
          <c:idx val="1"/>
          <c:order val="1"/>
          <c:tx>
            <c:strRef>
              <c:f>'Potential Report Out'!$E$93</c:f>
              <c:strCache>
                <c:ptCount val="1"/>
                <c:pt idx="0">
                  <c:v>SA</c:v>
                </c:pt>
              </c:strCache>
            </c:strRef>
          </c:tx>
          <c:spPr>
            <a:solidFill>
              <a:schemeClr val="tx1"/>
            </a:solidFill>
            <a:ln>
              <a:noFill/>
            </a:ln>
            <a:effectLst/>
          </c:spPr>
          <c:invertIfNegative val="0"/>
          <c:cat>
            <c:strRef>
              <c:f>'Potential Report Out'!$C$94:$C$98</c:f>
              <c:strCache>
                <c:ptCount val="5"/>
                <c:pt idx="0">
                  <c:v>Procurement Overall</c:v>
                </c:pt>
                <c:pt idx="1">
                  <c:v>Supplier Management &amp; Risk</c:v>
                </c:pt>
                <c:pt idx="2">
                  <c:v>International Supply Chain</c:v>
                </c:pt>
                <c:pt idx="3">
                  <c:v>Procurement Organization</c:v>
                </c:pt>
                <c:pt idx="4">
                  <c:v>Working Capital</c:v>
                </c:pt>
              </c:strCache>
            </c:strRef>
          </c:cat>
          <c:val>
            <c:numRef>
              <c:f>'Potential Report Out'!$E$94:$E$98</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5-F7AD-4BCC-B7E9-C192A5CEB4D5}"/>
            </c:ext>
          </c:extLst>
        </c:ser>
        <c:dLbls>
          <c:showLegendKey val="0"/>
          <c:showVal val="0"/>
          <c:showCatName val="0"/>
          <c:showSerName val="0"/>
          <c:showPercent val="0"/>
          <c:showBubbleSize val="0"/>
        </c:dLbls>
        <c:gapWidth val="182"/>
        <c:axId val="703080511"/>
        <c:axId val="716681503"/>
      </c:barChart>
      <c:catAx>
        <c:axId val="703080511"/>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16681503"/>
        <c:crosses val="autoZero"/>
        <c:auto val="1"/>
        <c:lblAlgn val="ctr"/>
        <c:lblOffset val="100"/>
        <c:noMultiLvlLbl val="0"/>
      </c:catAx>
      <c:valAx>
        <c:axId val="716681503"/>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03080511"/>
        <c:crosses val="autoZero"/>
        <c:crossBetween val="between"/>
      </c:valAx>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txPr>
    <a:bodyPr/>
    <a:lstStyle/>
    <a:p>
      <a:pPr>
        <a:defRPr/>
      </a:pPr>
      <a:endParaRPr lang="en-US"/>
    </a:p>
  </c:txPr>
  <c:printSettings>
    <c:headerFooter/>
    <c:pageMargins b="0.75" l="0.7" r="0.7" t="0.75" header="0.3" footer="0.3"/>
    <c:pageSetup orientation="landscape" horizontalDpi="1200" verticalDpi="1200"/>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COMMERCIAL, FINANCIAL &amp; LEGAL</a:t>
            </a:r>
          </a:p>
        </c:rich>
      </c:tx>
      <c:overlay val="0"/>
      <c:spPr>
        <a:noFill/>
        <a:ln>
          <a:noFill/>
        </a:ln>
        <a:effectLst/>
      </c:spPr>
    </c:title>
    <c:autoTitleDeleted val="0"/>
    <c:plotArea>
      <c:layout/>
      <c:barChart>
        <c:barDir val="bar"/>
        <c:grouping val="clustered"/>
        <c:varyColors val="0"/>
        <c:ser>
          <c:idx val="0"/>
          <c:order val="0"/>
          <c:tx>
            <c:strRef>
              <c:f>'Potential Report Out'!$D$115</c:f>
              <c:strCache>
                <c:ptCount val="1"/>
                <c:pt idx="0">
                  <c:v>OS Audit</c:v>
                </c:pt>
              </c:strCache>
            </c:strRef>
          </c:tx>
          <c:spPr>
            <a:solidFill>
              <a:schemeClr val="accent2"/>
            </a:solidFill>
            <a:ln>
              <a:noFill/>
            </a:ln>
            <a:effectLst/>
          </c:spPr>
          <c:invertIfNegative val="0"/>
          <c:cat>
            <c:strRef>
              <c:f>'Potential Report Out'!$C$116:$C$120</c:f>
              <c:strCache>
                <c:ptCount val="5"/>
                <c:pt idx="0">
                  <c:v>Commercial, Financial &amp; Legal Overall</c:v>
                </c:pt>
                <c:pt idx="1">
                  <c:v>Strategy</c:v>
                </c:pt>
                <c:pt idx="2">
                  <c:v>Legal</c:v>
                </c:pt>
                <c:pt idx="3">
                  <c:v>Financial (Internal)</c:v>
                </c:pt>
                <c:pt idx="4">
                  <c:v>Customer Service</c:v>
                </c:pt>
              </c:strCache>
            </c:strRef>
          </c:cat>
          <c:val>
            <c:numRef>
              <c:f>'Potential Report Out'!$D$116:$D$120</c:f>
              <c:numCache>
                <c:formatCode>0%</c:formatCode>
                <c:ptCount val="5"/>
                <c:pt idx="0">
                  <c:v>0.88202777777777774</c:v>
                </c:pt>
                <c:pt idx="1">
                  <c:v>1</c:v>
                </c:pt>
                <c:pt idx="2">
                  <c:v>0.75</c:v>
                </c:pt>
                <c:pt idx="3">
                  <c:v>0.86138888888888887</c:v>
                </c:pt>
                <c:pt idx="4">
                  <c:v>0.94444444444444453</c:v>
                </c:pt>
              </c:numCache>
            </c:numRef>
          </c:val>
          <c:extLst>
            <c:ext xmlns:c16="http://schemas.microsoft.com/office/drawing/2014/chart" uri="{C3380CC4-5D6E-409C-BE32-E72D297353CC}">
              <c16:uniqueId val="{00000003-E9C7-4A7F-B17C-1D2EDC182E12}"/>
            </c:ext>
          </c:extLst>
        </c:ser>
        <c:ser>
          <c:idx val="1"/>
          <c:order val="1"/>
          <c:tx>
            <c:strRef>
              <c:f>'Potential Report Out'!$E$115</c:f>
              <c:strCache>
                <c:ptCount val="1"/>
                <c:pt idx="0">
                  <c:v>SA</c:v>
                </c:pt>
              </c:strCache>
            </c:strRef>
          </c:tx>
          <c:spPr>
            <a:solidFill>
              <a:schemeClr val="tx1"/>
            </a:solidFill>
            <a:ln>
              <a:noFill/>
            </a:ln>
            <a:effectLst/>
          </c:spPr>
          <c:invertIfNegative val="0"/>
          <c:cat>
            <c:strRef>
              <c:f>'Potential Report Out'!$C$116:$C$120</c:f>
              <c:strCache>
                <c:ptCount val="5"/>
                <c:pt idx="0">
                  <c:v>Commercial, Financial &amp; Legal Overall</c:v>
                </c:pt>
                <c:pt idx="1">
                  <c:v>Strategy</c:v>
                </c:pt>
                <c:pt idx="2">
                  <c:v>Legal</c:v>
                </c:pt>
                <c:pt idx="3">
                  <c:v>Financial (Internal)</c:v>
                </c:pt>
                <c:pt idx="4">
                  <c:v>Customer Service</c:v>
                </c:pt>
              </c:strCache>
            </c:strRef>
          </c:cat>
          <c:val>
            <c:numRef>
              <c:f>'Potential Report Out'!$E$116:$E$120</c:f>
              <c:numCache>
                <c:formatCode>0%</c:formatCode>
                <c:ptCount val="5"/>
                <c:pt idx="0">
                  <c:v>0</c:v>
                </c:pt>
                <c:pt idx="1">
                  <c:v>0</c:v>
                </c:pt>
                <c:pt idx="2">
                  <c:v>0</c:v>
                </c:pt>
                <c:pt idx="3">
                  <c:v>0</c:v>
                </c:pt>
              </c:numCache>
            </c:numRef>
          </c:val>
          <c:extLst>
            <c:ext xmlns:c16="http://schemas.microsoft.com/office/drawing/2014/chart" uri="{C3380CC4-5D6E-409C-BE32-E72D297353CC}">
              <c16:uniqueId val="{00000005-E9C7-4A7F-B17C-1D2EDC182E12}"/>
            </c:ext>
          </c:extLst>
        </c:ser>
        <c:dLbls>
          <c:showLegendKey val="0"/>
          <c:showVal val="0"/>
          <c:showCatName val="0"/>
          <c:showSerName val="0"/>
          <c:showPercent val="0"/>
          <c:showBubbleSize val="0"/>
        </c:dLbls>
        <c:gapWidth val="182"/>
        <c:axId val="703080511"/>
        <c:axId val="716681503"/>
      </c:barChart>
      <c:catAx>
        <c:axId val="703080511"/>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16681503"/>
        <c:crosses val="autoZero"/>
        <c:auto val="1"/>
        <c:lblAlgn val="ctr"/>
        <c:lblOffset val="100"/>
        <c:noMultiLvlLbl val="0"/>
      </c:catAx>
      <c:valAx>
        <c:axId val="716681503"/>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03080511"/>
        <c:crosses val="autoZero"/>
        <c:crossBetween val="between"/>
      </c:valAx>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txPr>
    <a:bodyPr/>
    <a:lstStyle/>
    <a:p>
      <a:pPr>
        <a:defRPr/>
      </a:pPr>
      <a:endParaRPr lang="en-US"/>
    </a:p>
  </c:txPr>
  <c:printSettings>
    <c:headerFooter/>
    <c:pageMargins b="0.75" l="0.7" r="0.7" t="0.75" header="0.3" footer="0.3"/>
    <c:pageSetup orientation="landscape" horizontalDpi="1200" verticalDpi="1200"/>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Overall and Category Results</a:t>
            </a:r>
          </a:p>
        </c:rich>
      </c:tx>
      <c:overlay val="0"/>
      <c:spPr>
        <a:noFill/>
        <a:ln>
          <a:noFill/>
        </a:ln>
        <a:effectLst/>
      </c:spPr>
    </c:title>
    <c:autoTitleDeleted val="0"/>
    <c:plotArea>
      <c:layout/>
      <c:barChart>
        <c:barDir val="bar"/>
        <c:grouping val="clustered"/>
        <c:varyColors val="0"/>
        <c:ser>
          <c:idx val="0"/>
          <c:order val="0"/>
          <c:tx>
            <c:strRef>
              <c:f>'Report Out Background Data'!$C$2</c:f>
              <c:strCache>
                <c:ptCount val="1"/>
                <c:pt idx="0">
                  <c:v>OS Audit</c:v>
                </c:pt>
              </c:strCache>
            </c:strRef>
          </c:tx>
          <c:spPr>
            <a:solidFill>
              <a:schemeClr val="accent2"/>
            </a:solidFill>
            <a:ln>
              <a:noFill/>
            </a:ln>
            <a:effectLst/>
          </c:spPr>
          <c:invertIfNegative val="0"/>
          <c:cat>
            <c:strRef>
              <c:f>'Report Out Background Data'!$B$3:$B$7</c:f>
              <c:strCache>
                <c:ptCount val="5"/>
                <c:pt idx="0">
                  <c:v>Overall Total</c:v>
                </c:pt>
                <c:pt idx="1">
                  <c:v>Operations</c:v>
                </c:pt>
                <c:pt idx="2">
                  <c:v>Quality</c:v>
                </c:pt>
                <c:pt idx="3">
                  <c:v>Procurement</c:v>
                </c:pt>
                <c:pt idx="4">
                  <c:v>Commercial, Financial &amp; Legal</c:v>
                </c:pt>
              </c:strCache>
            </c:strRef>
          </c:cat>
          <c:val>
            <c:numRef>
              <c:f>'Report Out Background Data'!$C$3:$C$7</c:f>
              <c:numCache>
                <c:formatCode>0%</c:formatCode>
                <c:ptCount val="5"/>
                <c:pt idx="0">
                  <c:v>0.80802588808340103</c:v>
                </c:pt>
                <c:pt idx="1">
                  <c:v>0.68088084464560938</c:v>
                </c:pt>
                <c:pt idx="2">
                  <c:v>0.79069852941176477</c:v>
                </c:pt>
                <c:pt idx="3">
                  <c:v>0.93699163679808839</c:v>
                </c:pt>
                <c:pt idx="4">
                  <c:v>0.88202777777777774</c:v>
                </c:pt>
              </c:numCache>
            </c:numRef>
          </c:val>
          <c:extLst>
            <c:ext xmlns:c16="http://schemas.microsoft.com/office/drawing/2014/chart" uri="{C3380CC4-5D6E-409C-BE32-E72D297353CC}">
              <c16:uniqueId val="{00000003-D82B-4E72-9D6B-B1E500B29AF4}"/>
            </c:ext>
          </c:extLst>
        </c:ser>
        <c:ser>
          <c:idx val="1"/>
          <c:order val="1"/>
          <c:tx>
            <c:strRef>
              <c:f>'Report Out Background Data'!$D$2</c:f>
              <c:strCache>
                <c:ptCount val="1"/>
                <c:pt idx="0">
                  <c:v>SA</c:v>
                </c:pt>
              </c:strCache>
            </c:strRef>
          </c:tx>
          <c:spPr>
            <a:solidFill>
              <a:schemeClr val="tx1"/>
            </a:solidFill>
            <a:ln>
              <a:noFill/>
            </a:ln>
            <a:effectLst/>
          </c:spPr>
          <c:invertIfNegative val="0"/>
          <c:cat>
            <c:strRef>
              <c:f>'Report Out Background Data'!$B$3:$B$7</c:f>
              <c:strCache>
                <c:ptCount val="5"/>
                <c:pt idx="0">
                  <c:v>Overall Total</c:v>
                </c:pt>
                <c:pt idx="1">
                  <c:v>Operations</c:v>
                </c:pt>
                <c:pt idx="2">
                  <c:v>Quality</c:v>
                </c:pt>
                <c:pt idx="3">
                  <c:v>Procurement</c:v>
                </c:pt>
                <c:pt idx="4">
                  <c:v>Commercial, Financial &amp; Legal</c:v>
                </c:pt>
              </c:strCache>
            </c:strRef>
          </c:cat>
          <c:val>
            <c:numRef>
              <c:f>'Report Out Background Data'!$D$3:$D$7</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5-D82B-4E72-9D6B-B1E500B29AF4}"/>
            </c:ext>
          </c:extLst>
        </c:ser>
        <c:dLbls>
          <c:showLegendKey val="0"/>
          <c:showVal val="0"/>
          <c:showCatName val="0"/>
          <c:showSerName val="0"/>
          <c:showPercent val="0"/>
          <c:showBubbleSize val="0"/>
        </c:dLbls>
        <c:gapWidth val="182"/>
        <c:axId val="703080511"/>
        <c:axId val="716681503"/>
      </c:barChart>
      <c:catAx>
        <c:axId val="703080511"/>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16681503"/>
        <c:crosses val="autoZero"/>
        <c:auto val="1"/>
        <c:lblAlgn val="ctr"/>
        <c:lblOffset val="100"/>
        <c:noMultiLvlLbl val="0"/>
      </c:catAx>
      <c:valAx>
        <c:axId val="716681503"/>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03080511"/>
        <c:crosses val="autoZero"/>
        <c:crossBetween val="between"/>
      </c:valAx>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txPr>
    <a:bodyPr/>
    <a:lstStyle/>
    <a:p>
      <a:pPr>
        <a:defRPr/>
      </a:pPr>
      <a:endParaRPr lang="en-US"/>
    </a:p>
  </c:txPr>
  <c:printSettings>
    <c:headerFooter/>
    <c:pageMargins b="0.75" l="0.7" r="0.7" t="0.75" header="0.3" footer="0.3"/>
    <c:pageSetup orientation="landscape" horizontalDpi="1200" verticalDpi="1200"/>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oneCell">
    <xdr:from>
      <xdr:col>6</xdr:col>
      <xdr:colOff>1036032</xdr:colOff>
      <xdr:row>1</xdr:row>
      <xdr:rowOff>134916</xdr:rowOff>
    </xdr:from>
    <xdr:to>
      <xdr:col>6</xdr:col>
      <xdr:colOff>2682051</xdr:colOff>
      <xdr:row>4</xdr:row>
      <xdr:rowOff>168391</xdr:rowOff>
    </xdr:to>
    <xdr:pic>
      <xdr:nvPicPr>
        <xdr:cNvPr id="2" name="Picture 1">
          <a:extLst>
            <a:ext uri="{FF2B5EF4-FFF2-40B4-BE49-F238E27FC236}">
              <a16:creationId xmlns:a16="http://schemas.microsoft.com/office/drawing/2014/main" id="{08DFF948-FBDE-44B5-98FC-F02E58BF745D}"/>
            </a:ext>
          </a:extLst>
        </xdr:cNvPr>
        <xdr:cNvPicPr>
          <a:picLocks noChangeAspect="1"/>
        </xdr:cNvPicPr>
      </xdr:nvPicPr>
      <xdr:blipFill>
        <a:blip xmlns:r="http://schemas.openxmlformats.org/officeDocument/2006/relationships" r:embed="rId1"/>
        <a:stretch>
          <a:fillRect/>
        </a:stretch>
      </xdr:blipFill>
      <xdr:spPr>
        <a:xfrm>
          <a:off x="7805132" y="503216"/>
          <a:ext cx="1646019" cy="7637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1036032</xdr:colOff>
      <xdr:row>1</xdr:row>
      <xdr:rowOff>134916</xdr:rowOff>
    </xdr:from>
    <xdr:to>
      <xdr:col>4</xdr:col>
      <xdr:colOff>2682051</xdr:colOff>
      <xdr:row>4</xdr:row>
      <xdr:rowOff>171503</xdr:rowOff>
    </xdr:to>
    <xdr:pic>
      <xdr:nvPicPr>
        <xdr:cNvPr id="2" name="Picture 1">
          <a:extLst>
            <a:ext uri="{FF2B5EF4-FFF2-40B4-BE49-F238E27FC236}">
              <a16:creationId xmlns:a16="http://schemas.microsoft.com/office/drawing/2014/main" id="{306DC07F-2189-4118-98B6-06675C94E9E2}"/>
            </a:ext>
          </a:extLst>
        </xdr:cNvPr>
        <xdr:cNvPicPr>
          <a:picLocks noChangeAspect="1"/>
        </xdr:cNvPicPr>
      </xdr:nvPicPr>
      <xdr:blipFill>
        <a:blip xmlns:r="http://schemas.openxmlformats.org/officeDocument/2006/relationships" r:embed="rId1"/>
        <a:stretch>
          <a:fillRect/>
        </a:stretch>
      </xdr:blipFill>
      <xdr:spPr>
        <a:xfrm>
          <a:off x="7805132" y="503216"/>
          <a:ext cx="1646019" cy="76372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587374</xdr:colOff>
      <xdr:row>53</xdr:row>
      <xdr:rowOff>57150</xdr:rowOff>
    </xdr:from>
    <xdr:to>
      <xdr:col>5</xdr:col>
      <xdr:colOff>25399</xdr:colOff>
      <xdr:row>66</xdr:row>
      <xdr:rowOff>107950</xdr:rowOff>
    </xdr:to>
    <xdr:graphicFrame macro="">
      <xdr:nvGraphicFramePr>
        <xdr:cNvPr id="2" name="Chart 1">
          <a:extLst>
            <a:ext uri="{FF2B5EF4-FFF2-40B4-BE49-F238E27FC236}">
              <a16:creationId xmlns:a16="http://schemas.microsoft.com/office/drawing/2014/main" id="{DD768533-AD09-C291-9291-FA66DEBB69C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596900</xdr:colOff>
      <xdr:row>76</xdr:row>
      <xdr:rowOff>95250</xdr:rowOff>
    </xdr:from>
    <xdr:to>
      <xdr:col>5</xdr:col>
      <xdr:colOff>34925</xdr:colOff>
      <xdr:row>89</xdr:row>
      <xdr:rowOff>146050</xdr:rowOff>
    </xdr:to>
    <xdr:graphicFrame macro="">
      <xdr:nvGraphicFramePr>
        <xdr:cNvPr id="3" name="Chart 2">
          <a:extLst>
            <a:ext uri="{FF2B5EF4-FFF2-40B4-BE49-F238E27FC236}">
              <a16:creationId xmlns:a16="http://schemas.microsoft.com/office/drawing/2014/main" id="{60FC1FA0-0ECB-4637-A61E-AF6CFB80D7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98</xdr:row>
      <xdr:rowOff>107950</xdr:rowOff>
    </xdr:from>
    <xdr:to>
      <xdr:col>5</xdr:col>
      <xdr:colOff>47625</xdr:colOff>
      <xdr:row>111</xdr:row>
      <xdr:rowOff>158750</xdr:rowOff>
    </xdr:to>
    <xdr:graphicFrame macro="">
      <xdr:nvGraphicFramePr>
        <xdr:cNvPr id="4" name="Chart 3">
          <a:extLst>
            <a:ext uri="{FF2B5EF4-FFF2-40B4-BE49-F238E27FC236}">
              <a16:creationId xmlns:a16="http://schemas.microsoft.com/office/drawing/2014/main" id="{1BFC9473-967D-4B49-932D-D79F44C5C04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603250</xdr:colOff>
      <xdr:row>120</xdr:row>
      <xdr:rowOff>158750</xdr:rowOff>
    </xdr:from>
    <xdr:to>
      <xdr:col>5</xdr:col>
      <xdr:colOff>41275</xdr:colOff>
      <xdr:row>134</xdr:row>
      <xdr:rowOff>25400</xdr:rowOff>
    </xdr:to>
    <xdr:graphicFrame macro="">
      <xdr:nvGraphicFramePr>
        <xdr:cNvPr id="5" name="Chart 4">
          <a:extLst>
            <a:ext uri="{FF2B5EF4-FFF2-40B4-BE49-F238E27FC236}">
              <a16:creationId xmlns:a16="http://schemas.microsoft.com/office/drawing/2014/main" id="{1691858F-2910-477C-B414-E855107E672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292100</xdr:colOff>
      <xdr:row>5</xdr:row>
      <xdr:rowOff>165100</xdr:rowOff>
    </xdr:from>
    <xdr:to>
      <xdr:col>6</xdr:col>
      <xdr:colOff>12700</xdr:colOff>
      <xdr:row>29</xdr:row>
      <xdr:rowOff>44450</xdr:rowOff>
    </xdr:to>
    <xdr:sp macro="" textlink="">
      <xdr:nvSpPr>
        <xdr:cNvPr id="6" name="TextBox 5">
          <a:extLst>
            <a:ext uri="{FF2B5EF4-FFF2-40B4-BE49-F238E27FC236}">
              <a16:creationId xmlns:a16="http://schemas.microsoft.com/office/drawing/2014/main" id="{5F6D7D32-1F4C-18D9-0580-71CDDDBE891E}"/>
            </a:ext>
          </a:extLst>
        </xdr:cNvPr>
        <xdr:cNvSpPr txBox="1"/>
      </xdr:nvSpPr>
      <xdr:spPr>
        <a:xfrm>
          <a:off x="292100" y="1530350"/>
          <a:ext cx="6108700" cy="43815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Executiv</a:t>
          </a:r>
          <a:r>
            <a:rPr lang="en-US" sz="1100" b="1" baseline="0"/>
            <a:t>e Summary</a:t>
          </a:r>
        </a:p>
        <a:p>
          <a:endParaRPr lang="en-US" sz="1100"/>
        </a:p>
        <a:p>
          <a:r>
            <a:rPr lang="en-US" sz="1100"/>
            <a:t>This document</a:t>
          </a:r>
          <a:r>
            <a:rPr lang="en-US" sz="1100" baseline="0"/>
            <a:t> provides the findings and feedback from the Supply Chain Gap Assessment completed at ACME Manufacturing on September 27, 2023.</a:t>
          </a:r>
        </a:p>
        <a:p>
          <a:endParaRPr lang="en-US" sz="1100" baseline="0"/>
        </a:p>
        <a:p>
          <a:r>
            <a:rPr lang="en-US" sz="1100" baseline="0"/>
            <a:t>In our observations and audit of your facility and processes, we have highlighted the following:</a:t>
          </a:r>
        </a:p>
        <a:p>
          <a:endParaRPr lang="en-US" sz="1100" baseline="0"/>
        </a:p>
        <a:p>
          <a:r>
            <a:rPr lang="en-US" sz="1100" baseline="0"/>
            <a:t>Areas where industry best practice, or near best practice:</a:t>
          </a:r>
        </a:p>
        <a:p>
          <a:r>
            <a:rPr lang="en-US" sz="1100" baseline="0">
              <a:latin typeface="Calibri" panose="020F0502020204030204" pitchFamily="34" charset="0"/>
              <a:ea typeface="Calibri" panose="020F0502020204030204" pitchFamily="34" charset="0"/>
              <a:cs typeface="Calibri" panose="020F0502020204030204" pitchFamily="34" charset="0"/>
            </a:rPr>
            <a:t>▪ Facilities &amp; Maintenance</a:t>
          </a:r>
        </a:p>
        <a:p>
          <a:pPr marL="0" marR="0" lvl="0" indent="0" defTabSz="914400" eaLnBrk="1" fontAlgn="auto" latinLnBrk="0" hangingPunct="1">
            <a:lnSpc>
              <a:spcPct val="100000"/>
            </a:lnSpc>
            <a:spcBef>
              <a:spcPts val="0"/>
            </a:spcBef>
            <a:spcAft>
              <a:spcPts val="0"/>
            </a:spcAft>
            <a:buClrTx/>
            <a:buSzTx/>
            <a:buFontTx/>
            <a:buNone/>
            <a:tabLst/>
            <a:defRPr/>
          </a:pPr>
          <a:r>
            <a:rPr lang="en-US" sz="1100" baseline="0">
              <a:solidFill>
                <a:schemeClr val="dk1"/>
              </a:solidFill>
              <a:effectLst/>
              <a:latin typeface="+mn-lt"/>
              <a:ea typeface="+mn-ea"/>
              <a:cs typeface="+mn-cs"/>
            </a:rPr>
            <a:t>▪ Employee Health &amp; Safety</a:t>
          </a:r>
        </a:p>
        <a:p>
          <a:pPr marL="0" marR="0" lvl="0" indent="0" defTabSz="914400" eaLnBrk="1" fontAlgn="auto" latinLnBrk="0" hangingPunct="1">
            <a:lnSpc>
              <a:spcPct val="100000"/>
            </a:lnSpc>
            <a:spcBef>
              <a:spcPts val="0"/>
            </a:spcBef>
            <a:spcAft>
              <a:spcPts val="0"/>
            </a:spcAft>
            <a:buClrTx/>
            <a:buSzTx/>
            <a:buFontTx/>
            <a:buNone/>
            <a:tabLst/>
            <a:defRPr/>
          </a:pPr>
          <a:r>
            <a:rPr lang="en-US" sz="1100" baseline="0">
              <a:solidFill>
                <a:schemeClr val="dk1"/>
              </a:solidFill>
              <a:effectLst/>
              <a:latin typeface="+mn-lt"/>
              <a:ea typeface="+mn-ea"/>
              <a:cs typeface="+mn-cs"/>
            </a:rPr>
            <a:t>▪ Legal &amp; Financial</a:t>
          </a:r>
        </a:p>
        <a:p>
          <a:pPr marL="0" marR="0" lvl="0" indent="0" defTabSz="914400" eaLnBrk="1" fontAlgn="auto" latinLnBrk="0" hangingPunct="1">
            <a:lnSpc>
              <a:spcPct val="100000"/>
            </a:lnSpc>
            <a:spcBef>
              <a:spcPts val="0"/>
            </a:spcBef>
            <a:spcAft>
              <a:spcPts val="0"/>
            </a:spcAft>
            <a:buClrTx/>
            <a:buSzTx/>
            <a:buFontTx/>
            <a:buNone/>
            <a:tabLst/>
            <a:defRPr/>
          </a:pPr>
          <a:endParaRPr lang="en-US"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baseline="0">
              <a:solidFill>
                <a:schemeClr val="dk1"/>
              </a:solidFill>
              <a:effectLst/>
              <a:latin typeface="+mn-lt"/>
              <a:ea typeface="+mn-ea"/>
              <a:cs typeface="+mn-cs"/>
            </a:rPr>
            <a:t>Areas where the greatest need for improvement were identified are:</a:t>
          </a:r>
          <a:endParaRPr lang="en-US">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baseline="0">
              <a:solidFill>
                <a:schemeClr val="dk1"/>
              </a:solidFill>
              <a:effectLst/>
              <a:latin typeface="+mn-lt"/>
              <a:ea typeface="+mn-ea"/>
              <a:cs typeface="+mn-cs"/>
            </a:rPr>
            <a:t>▪ Operational Planning &amp; Control</a:t>
          </a:r>
        </a:p>
        <a:p>
          <a:pPr eaLnBrk="1" fontAlgn="auto" latinLnBrk="0" hangingPunct="1"/>
          <a:r>
            <a:rPr lang="en-US" sz="1100" baseline="0">
              <a:solidFill>
                <a:schemeClr val="dk1"/>
              </a:solidFill>
              <a:effectLst/>
              <a:latin typeface="+mn-lt"/>
              <a:ea typeface="+mn-ea"/>
              <a:cs typeface="+mn-cs"/>
            </a:rPr>
            <a:t>▪ Documents, Processes &amp; Visual Controls</a:t>
          </a:r>
        </a:p>
        <a:p>
          <a:pPr eaLnBrk="1" fontAlgn="auto" latinLnBrk="0" hangingPunct="1"/>
          <a:r>
            <a:rPr lang="en-US" sz="1100" baseline="0">
              <a:solidFill>
                <a:schemeClr val="dk1"/>
              </a:solidFill>
              <a:effectLst/>
              <a:latin typeface="+mn-lt"/>
              <a:ea typeface="+mn-ea"/>
              <a:cs typeface="+mn-cs"/>
            </a:rPr>
            <a:t>▪ Supplier Management &amp; Risk</a:t>
          </a:r>
        </a:p>
        <a:p>
          <a:pPr marL="0" marR="0" lvl="0" indent="0" defTabSz="914400" eaLnBrk="1" fontAlgn="auto" latinLnBrk="0" hangingPunct="1">
            <a:lnSpc>
              <a:spcPct val="100000"/>
            </a:lnSpc>
            <a:spcBef>
              <a:spcPts val="0"/>
            </a:spcBef>
            <a:spcAft>
              <a:spcPts val="0"/>
            </a:spcAft>
            <a:buClrTx/>
            <a:buSzTx/>
            <a:buFontTx/>
            <a:buNone/>
            <a:tabLst/>
            <a:defRPr/>
          </a:pPr>
          <a:r>
            <a:rPr lang="en-US" sz="1100" baseline="0">
              <a:solidFill>
                <a:schemeClr val="dk1"/>
              </a:solidFill>
              <a:effectLst/>
              <a:latin typeface="+mn-lt"/>
              <a:ea typeface="+mn-ea"/>
              <a:cs typeface="+mn-cs"/>
            </a:rPr>
            <a:t>▪ Working Capital</a:t>
          </a:r>
          <a:endParaRPr lang="en-US">
            <a:effectLst/>
          </a:endParaRPr>
        </a:p>
        <a:p>
          <a:pPr eaLnBrk="1" fontAlgn="auto" latinLnBrk="0" hangingPunct="1"/>
          <a:endParaRPr lang="en-US">
            <a:effectLst/>
          </a:endParaRPr>
        </a:p>
        <a:p>
          <a:pPr eaLnBrk="1" fontAlgn="auto" latinLnBrk="0" hangingPunct="1"/>
          <a:r>
            <a:rPr lang="en-US">
              <a:effectLst/>
            </a:rPr>
            <a:t>An overall comparison</a:t>
          </a:r>
          <a:r>
            <a:rPr lang="en-US" baseline="0">
              <a:effectLst/>
            </a:rPr>
            <a:t> of our findings and ratings by Category is below, you will find the details down to the subcategory level in the following pages with suggested corrective actions in areas of opportunity.</a:t>
          </a:r>
          <a:endParaRPr lang="en-US">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US"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baseline="0">
              <a:solidFill>
                <a:schemeClr val="dk1"/>
              </a:solidFill>
              <a:effectLst/>
              <a:latin typeface="+mn-lt"/>
              <a:ea typeface="+mn-ea"/>
              <a:cs typeface="+mn-cs"/>
            </a:rPr>
            <a:t>It was a pleasure to learn more about your company, please reach out if you have further questions or if our organization can be of further assistance.</a:t>
          </a:r>
        </a:p>
        <a:p>
          <a:pPr marL="0" marR="0" lvl="0" indent="0" defTabSz="914400" eaLnBrk="1" fontAlgn="auto" latinLnBrk="0" hangingPunct="1">
            <a:lnSpc>
              <a:spcPct val="100000"/>
            </a:lnSpc>
            <a:spcBef>
              <a:spcPts val="0"/>
            </a:spcBef>
            <a:spcAft>
              <a:spcPts val="0"/>
            </a:spcAft>
            <a:buClrTx/>
            <a:buSzTx/>
            <a:buFontTx/>
            <a:buNone/>
            <a:tabLst/>
            <a:defRPr/>
          </a:pPr>
          <a:endParaRPr lang="en-US"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i="1" baseline="0">
              <a:solidFill>
                <a:schemeClr val="dk1"/>
              </a:solidFill>
              <a:effectLst/>
              <a:latin typeface="+mn-lt"/>
              <a:ea typeface="+mn-ea"/>
              <a:cs typeface="+mn-cs"/>
            </a:rPr>
            <a:t>Maybe you and I have our signatures here (or whomever did the audit)</a:t>
          </a:r>
        </a:p>
      </xdr:txBody>
    </xdr:sp>
    <xdr:clientData/>
  </xdr:twoCellAnchor>
  <xdr:twoCellAnchor>
    <xdr:from>
      <xdr:col>1</xdr:col>
      <xdr:colOff>215900</xdr:colOff>
      <xdr:row>30</xdr:row>
      <xdr:rowOff>19050</xdr:rowOff>
    </xdr:from>
    <xdr:to>
      <xdr:col>4</xdr:col>
      <xdr:colOff>231775</xdr:colOff>
      <xdr:row>43</xdr:row>
      <xdr:rowOff>69850</xdr:rowOff>
    </xdr:to>
    <xdr:graphicFrame macro="">
      <xdr:nvGraphicFramePr>
        <xdr:cNvPr id="7" name="Chart 6">
          <a:extLst>
            <a:ext uri="{FF2B5EF4-FFF2-40B4-BE49-F238E27FC236}">
              <a16:creationId xmlns:a16="http://schemas.microsoft.com/office/drawing/2014/main" id="{38182E00-50ED-4ADC-A223-43245BEAABE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Orange%20Thumb%20Drive%2007JAN\Training\Supplier%20Risk%20Management\Guide%20to%20Supplier%20Risk%20Management\2_1_Supplier_Risk_Scorecarding_and_Segmentation_Tool.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13129/Downloads/other%20forms/other%20forms/IPE-P10-003-F002%20Supply%20Chain%20Risk%20Management%20Tool.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Documents%20and%20Settings/arcesea/Local%20Settings/Temporary%20Internet%20Files/OLK21/Risk%20Assessment%20II.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Prioritized Risks"/>
      <sheetName val="Risk Scorecard &amp; Segmentation"/>
      <sheetName val="Risk Scorecards &amp; Segmentation "/>
      <sheetName val="Risk Segmentation Overview"/>
    </sheetNames>
    <sheetDataSet>
      <sheetData sheetId="0"/>
      <sheetData sheetId="1">
        <row r="8">
          <cell r="C8" t="str">
            <v>Sub-Tier</v>
          </cell>
        </row>
      </sheetData>
      <sheetData sheetId="2">
        <row r="23">
          <cell r="A23">
            <v>1</v>
          </cell>
        </row>
      </sheetData>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isk Questions"/>
      <sheetName val="Feedback"/>
      <sheetName val="Supplier Scores"/>
      <sheetName val="Risk Matrix"/>
      <sheetName val="EMail"/>
      <sheetName val="Guidelines"/>
      <sheetName val="Misc"/>
      <sheetName val="EN"/>
      <sheetName val="DE"/>
      <sheetName val="FR"/>
      <sheetName val="Economy"/>
      <sheetName val="Makro Data"/>
    </sheetNames>
    <sheetDataSet>
      <sheetData sheetId="0">
        <row r="1">
          <cell r="Q1">
            <v>1</v>
          </cell>
        </row>
      </sheetData>
      <sheetData sheetId="1"/>
      <sheetData sheetId="2"/>
      <sheetData sheetId="3"/>
      <sheetData sheetId="4"/>
      <sheetData sheetId="5"/>
      <sheetData sheetId="6">
        <row r="2">
          <cell r="M2" t="str">
            <v>AUD</v>
          </cell>
        </row>
        <row r="3">
          <cell r="M3" t="str">
            <v>CHF</v>
          </cell>
        </row>
        <row r="4">
          <cell r="M4" t="str">
            <v>CNY/RMB</v>
          </cell>
        </row>
        <row r="5">
          <cell r="M5" t="str">
            <v>CZK</v>
          </cell>
        </row>
        <row r="6">
          <cell r="M6" t="str">
            <v>DKK</v>
          </cell>
        </row>
        <row r="7">
          <cell r="M7" t="str">
            <v>EUR</v>
          </cell>
        </row>
        <row r="8">
          <cell r="M8" t="str">
            <v>GBP</v>
          </cell>
        </row>
        <row r="9">
          <cell r="M9" t="str">
            <v>JPY</v>
          </cell>
        </row>
        <row r="10">
          <cell r="M10" t="str">
            <v>KRW</v>
          </cell>
        </row>
        <row r="11">
          <cell r="M11" t="str">
            <v>MXN</v>
          </cell>
        </row>
        <row r="12">
          <cell r="M12" t="str">
            <v>RUB</v>
          </cell>
        </row>
        <row r="13">
          <cell r="A13" t="str">
            <v>Company disaster plan in place</v>
          </cell>
          <cell r="M13" t="str">
            <v>SEK</v>
          </cell>
        </row>
        <row r="14">
          <cell r="A14" t="str">
            <v>No plan in place</v>
          </cell>
          <cell r="M14" t="str">
            <v>SGD</v>
          </cell>
        </row>
        <row r="15">
          <cell r="M15" t="str">
            <v>USD</v>
          </cell>
        </row>
        <row r="16">
          <cell r="A16" t="str">
            <v xml:space="preserve">Es gibt ein Katastrophe wiederholungsplan </v>
          </cell>
          <cell r="M16" t="str">
            <v>Other</v>
          </cell>
        </row>
        <row r="17">
          <cell r="A17" t="str">
            <v>Es gibt keinen Plan</v>
          </cell>
          <cell r="M17"/>
        </row>
        <row r="18">
          <cell r="M18"/>
        </row>
        <row r="19">
          <cell r="A19" t="str">
            <v>Plan anti sinistre d’entreprise en place</v>
          </cell>
          <cell r="M19"/>
        </row>
        <row r="20">
          <cell r="A20" t="str">
            <v>Pas de plan en place</v>
          </cell>
          <cell r="M20"/>
        </row>
        <row r="21">
          <cell r="M21"/>
        </row>
        <row r="22">
          <cell r="M22"/>
        </row>
        <row r="23">
          <cell r="M23"/>
        </row>
        <row r="24">
          <cell r="A24" t="str">
            <v>Supplier Contract/ Partnership Agreement in place (signed both parties)</v>
          </cell>
          <cell r="M24"/>
        </row>
        <row r="25">
          <cell r="A25" t="str">
            <v>Trading under IMI T&amp;C's (signed by supplier)</v>
          </cell>
          <cell r="M25"/>
        </row>
        <row r="26">
          <cell r="A26" t="str">
            <v>Trading under Supplier T&amp;C's</v>
          </cell>
          <cell r="M26"/>
        </row>
        <row r="27">
          <cell r="A27" t="str">
            <v>None of the above</v>
          </cell>
          <cell r="M27"/>
        </row>
        <row r="28">
          <cell r="A28" t="str">
            <v>Not currently trading with IMI</v>
          </cell>
          <cell r="M28"/>
        </row>
        <row r="29">
          <cell r="A29" t="str">
            <v>Lieferantenvertrag / Partnerschaftsabkommen existierend</v>
          </cell>
          <cell r="M29"/>
        </row>
        <row r="30">
          <cell r="A30" t="str">
            <v>Handels Bedingungen unter IMI konditionen</v>
          </cell>
          <cell r="M30"/>
        </row>
        <row r="31">
          <cell r="A31" t="str">
            <v>Handels  Bedingungen unter Ihre Konditionen</v>
          </cell>
          <cell r="M31"/>
        </row>
        <row r="32">
          <cell r="A32" t="str">
            <v>Es gibt keine Vereinbarungen / Abkommen</v>
          </cell>
          <cell r="M32"/>
        </row>
        <row r="33">
          <cell r="A33" t="str">
            <v xml:space="preserve">Kein Handel mit IMI </v>
          </cell>
          <cell r="M33"/>
        </row>
        <row r="34">
          <cell r="A34" t="str">
            <v>Contrat fournisseur/ Partenariat en place</v>
          </cell>
          <cell r="M34"/>
        </row>
        <row r="35">
          <cell r="A35" t="str">
            <v>Commerce dans le cadre des T&amp;C's IMI</v>
          </cell>
          <cell r="M35"/>
        </row>
        <row r="36">
          <cell r="A36" t="str">
            <v>Commerce dans le cadre des T&amp;C fournisseur</v>
          </cell>
          <cell r="M36"/>
        </row>
        <row r="37">
          <cell r="A37" t="str">
            <v>Rien de ce qui précède</v>
          </cell>
          <cell r="M37"/>
        </row>
        <row r="38">
          <cell r="A38" t="str">
            <v xml:space="preserve">Aucun Accord commercial avec IMI </v>
          </cell>
          <cell r="M38"/>
        </row>
        <row r="39">
          <cell r="M39"/>
        </row>
        <row r="40">
          <cell r="M40"/>
        </row>
        <row r="41">
          <cell r="A41" t="str">
            <v>IMI</v>
          </cell>
          <cell r="M41"/>
        </row>
        <row r="42">
          <cell r="A42" t="str">
            <v>Supplier</v>
          </cell>
          <cell r="M42"/>
        </row>
        <row r="43">
          <cell r="A43" t="str">
            <v>Distributor's supplier</v>
          </cell>
          <cell r="M43"/>
        </row>
        <row r="44">
          <cell r="A44" t="str">
            <v>No tooling available at supplier</v>
          </cell>
          <cell r="M44"/>
        </row>
        <row r="45">
          <cell r="A45" t="str">
            <v xml:space="preserve">Werkzeuge Inhaber IMI </v>
          </cell>
          <cell r="M45"/>
        </row>
        <row r="46">
          <cell r="A46" t="str">
            <v xml:space="preserve">Werkzeuge besitz vom Lieferanten </v>
          </cell>
          <cell r="M46"/>
        </row>
        <row r="47">
          <cell r="A47" t="str">
            <v xml:space="preserve">Werkzeuge besitz von Zulieferanten </v>
          </cell>
          <cell r="M47"/>
        </row>
        <row r="48">
          <cell r="A48" t="str">
            <v xml:space="preserve">Kein Werkzeug vohanden </v>
          </cell>
          <cell r="M48"/>
        </row>
        <row r="49">
          <cell r="A49" t="str">
            <v>IMI</v>
          </cell>
          <cell r="M49"/>
        </row>
        <row r="50">
          <cell r="A50" t="str">
            <v>Propriété Fournisseur</v>
          </cell>
          <cell r="M50"/>
        </row>
        <row r="51">
          <cell r="A51" t="str">
            <v xml:space="preserve">Propriété Sous-traitant Fournisseur </v>
          </cell>
        </row>
        <row r="52">
          <cell r="A52" t="str">
            <v xml:space="preserve">Aucun outilllage disponible </v>
          </cell>
        </row>
        <row r="55">
          <cell r="A55" t="str">
            <v>No stock agreed to be held</v>
          </cell>
        </row>
        <row r="56">
          <cell r="A56" t="str">
            <v>Informal agreement to hold up to 1 months stock</v>
          </cell>
        </row>
        <row r="57">
          <cell r="A57" t="str">
            <v>Informal agreement to hold over 1 months stock</v>
          </cell>
        </row>
        <row r="58">
          <cell r="A58" t="str">
            <v>Formal Agreement to hold up to 1 months stock</v>
          </cell>
        </row>
        <row r="59">
          <cell r="A59" t="str">
            <v>Formal Agreement in place to hold more than 1 months stock</v>
          </cell>
        </row>
        <row r="60">
          <cell r="A60"/>
        </row>
        <row r="61">
          <cell r="A61" t="str">
            <v>Keine Vereinbarungen über gehaltene Lager</v>
          </cell>
        </row>
        <row r="62">
          <cell r="A62" t="str">
            <v>Informelle Vereinbarung für Teile Lager bis zu einem Monat</v>
          </cell>
        </row>
        <row r="63">
          <cell r="A63" t="str">
            <v>Informelle Vereinbarung für Teile Lager über einen Monat</v>
          </cell>
        </row>
        <row r="64">
          <cell r="A64" t="str">
            <v>Formale Vereinbarung für Teile Lager bis zu einem Monat</v>
          </cell>
        </row>
        <row r="65">
          <cell r="A65" t="str">
            <v>Formale Vereinbarung Für Teile Lager über einen Monat</v>
          </cell>
        </row>
        <row r="66">
          <cell r="A66"/>
        </row>
        <row r="67">
          <cell r="A67" t="str">
            <v>Pas d’accord de rétention de stock</v>
          </cell>
        </row>
        <row r="68">
          <cell r="A68" t="str">
            <v>Accord informel de maintien d’1 mois de stock</v>
          </cell>
        </row>
        <row r="69">
          <cell r="A69" t="str">
            <v>Accord informel de maintien de stock de plus d’1 mois</v>
          </cell>
        </row>
        <row r="70">
          <cell r="A70" t="str">
            <v>Accord formel de maintien d’1 mois de stock</v>
          </cell>
        </row>
        <row r="71">
          <cell r="A71" t="str">
            <v>Accord formel en place de maintien de plus d’1 mois de stock</v>
          </cell>
        </row>
        <row r="72">
          <cell r="A72"/>
        </row>
        <row r="75">
          <cell r="A75" t="str">
            <v>1-2 weeks</v>
          </cell>
        </row>
        <row r="76">
          <cell r="A76" t="str">
            <v>2-4 weeks</v>
          </cell>
        </row>
        <row r="77">
          <cell r="A77" t="str">
            <v>1-3 months</v>
          </cell>
        </row>
        <row r="78">
          <cell r="A78" t="str">
            <v>3-6 months</v>
          </cell>
        </row>
        <row r="79">
          <cell r="A79" t="str">
            <v>6 months +</v>
          </cell>
        </row>
        <row r="81">
          <cell r="A81" t="str">
            <v>1-2 Wochen</v>
          </cell>
        </row>
        <row r="82">
          <cell r="A82" t="str">
            <v>2-4 Wochen</v>
          </cell>
        </row>
        <row r="83">
          <cell r="A83" t="str">
            <v xml:space="preserve">1-3 Monate </v>
          </cell>
        </row>
        <row r="84">
          <cell r="A84" t="str">
            <v>3-6 Monate</v>
          </cell>
        </row>
        <row r="85">
          <cell r="A85" t="str">
            <v>6 Monate  +</v>
          </cell>
        </row>
        <row r="87">
          <cell r="A87" t="str">
            <v>1-2 semaines</v>
          </cell>
        </row>
        <row r="88">
          <cell r="A88" t="str">
            <v>2-4 semaines</v>
          </cell>
        </row>
        <row r="89">
          <cell r="A89" t="str">
            <v>1-3 mois</v>
          </cell>
        </row>
        <row r="90">
          <cell r="A90" t="str">
            <v>3-6 mois</v>
          </cell>
        </row>
        <row r="91">
          <cell r="A91" t="str">
            <v>+ de 6 mois</v>
          </cell>
        </row>
        <row r="95">
          <cell r="A95" t="str">
            <v>0-10%</v>
          </cell>
        </row>
        <row r="96">
          <cell r="A96" t="str">
            <v>10-20%</v>
          </cell>
        </row>
        <row r="97">
          <cell r="A97" t="str">
            <v>20-30%</v>
          </cell>
        </row>
        <row r="98">
          <cell r="A98" t="str">
            <v>30-40%</v>
          </cell>
        </row>
        <row r="99">
          <cell r="A99" t="str">
            <v>40-60%</v>
          </cell>
        </row>
        <row r="100">
          <cell r="A100" t="str">
            <v>60-70%</v>
          </cell>
        </row>
        <row r="101">
          <cell r="A101" t="str">
            <v>70-80%</v>
          </cell>
        </row>
        <row r="102">
          <cell r="A102" t="str">
            <v>80%+</v>
          </cell>
        </row>
        <row r="106">
          <cell r="A106" t="str">
            <v>Positively impacts facilities</v>
          </cell>
        </row>
        <row r="107">
          <cell r="A107" t="str">
            <v>Positively impacts plant &amp; process</v>
          </cell>
        </row>
        <row r="108">
          <cell r="A108" t="str">
            <v>Positively impacts health &amp; safety</v>
          </cell>
        </row>
        <row r="109">
          <cell r="A109" t="str">
            <v>Insignificant expenditure</v>
          </cell>
        </row>
        <row r="111">
          <cell r="A111" t="str">
            <v>Positive Wirkung auf Anlage</v>
          </cell>
        </row>
        <row r="112">
          <cell r="A112" t="str">
            <v xml:space="preserve"> Positive Wirkung auf Gebaüde und Prozess</v>
          </cell>
        </row>
        <row r="113">
          <cell r="A113" t="str">
            <v xml:space="preserve">Positive Wirkung auf Arbeitschutz und Verpflichtung  </v>
          </cell>
        </row>
        <row r="114">
          <cell r="A114" t="str">
            <v>unbedeutend</v>
          </cell>
        </row>
        <row r="116">
          <cell r="A116" t="str">
            <v>Impact positif sur les installations</v>
          </cell>
        </row>
        <row r="117">
          <cell r="A117" t="str">
            <v>Impact positif sur Batiment  &amp; processus</v>
          </cell>
        </row>
        <row r="118">
          <cell r="A118" t="str">
            <v>Impact positif sur Santé  &amp; sécurité</v>
          </cell>
        </row>
        <row r="119">
          <cell r="A119" t="str">
            <v>Investissement insignifiant</v>
          </cell>
        </row>
        <row r="123">
          <cell r="A123" t="str">
            <v>Kanban</v>
          </cell>
        </row>
        <row r="124">
          <cell r="A124" t="str">
            <v>Consignment</v>
          </cell>
        </row>
        <row r="125">
          <cell r="A125" t="str">
            <v>Vendor Managed Inventory</v>
          </cell>
        </row>
        <row r="126">
          <cell r="A126" t="str">
            <v>Schedule</v>
          </cell>
        </row>
        <row r="127">
          <cell r="A127" t="str">
            <v>Discrete Order</v>
          </cell>
        </row>
        <row r="129">
          <cell r="A129" t="str">
            <v>Kanban</v>
          </cell>
        </row>
        <row r="130">
          <cell r="A130" t="str">
            <v>Consignment</v>
          </cell>
        </row>
        <row r="131">
          <cell r="A131" t="str">
            <v>Vendor Managed Inventory</v>
          </cell>
        </row>
        <row r="132">
          <cell r="A132" t="str">
            <v>Schedule</v>
          </cell>
        </row>
        <row r="133">
          <cell r="A133" t="str">
            <v>Discrete Order</v>
          </cell>
        </row>
        <row r="135">
          <cell r="A135" t="str">
            <v>Kanban</v>
          </cell>
        </row>
        <row r="136">
          <cell r="A136" t="str">
            <v xml:space="preserve">Consignation </v>
          </cell>
        </row>
        <row r="137">
          <cell r="A137" t="str">
            <v xml:space="preserve">VMI - Gestion de stock piloté par forunisseur </v>
          </cell>
        </row>
        <row r="138">
          <cell r="A138" t="str">
            <v xml:space="preserve">Commande Sur Appel </v>
          </cell>
        </row>
        <row r="139">
          <cell r="A139" t="str">
            <v>Commande Besoin</v>
          </cell>
        </row>
        <row r="143">
          <cell r="A143" t="str">
            <v>Yes</v>
          </cell>
        </row>
        <row r="144">
          <cell r="A144" t="str">
            <v>No</v>
          </cell>
        </row>
        <row r="145">
          <cell r="A145" t="str">
            <v>Ja</v>
          </cell>
        </row>
        <row r="146">
          <cell r="A146" t="str">
            <v>Nein</v>
          </cell>
        </row>
        <row r="147">
          <cell r="A147" t="str">
            <v>Oui</v>
          </cell>
        </row>
        <row r="148">
          <cell r="A148" t="str">
            <v>Non</v>
          </cell>
        </row>
        <row r="151">
          <cell r="A151" t="str">
            <v>X</v>
          </cell>
        </row>
        <row r="155">
          <cell r="A155" t="str">
            <v>Parts dual sourced, alternative supplier available</v>
          </cell>
        </row>
        <row r="156">
          <cell r="A156" t="str">
            <v>Alternative supplier known (currently used by IMI), shorter lead time</v>
          </cell>
        </row>
        <row r="157">
          <cell r="A157" t="str">
            <v>Alternative supplier known (currently used by IMI), longer lead time</v>
          </cell>
        </row>
        <row r="158">
          <cell r="A158" t="str">
            <v>Short term alternative supplier known (currently used by IMI), shorter lead time</v>
          </cell>
        </row>
        <row r="159">
          <cell r="A159" t="str">
            <v>Alternative supplier known (not used by IMI), shorter lead time</v>
          </cell>
        </row>
        <row r="160">
          <cell r="A160" t="str">
            <v>Alternative supplier known (not used by IMI), longer lead time</v>
          </cell>
        </row>
        <row r="161">
          <cell r="A161" t="str">
            <v>No alternative known</v>
          </cell>
        </row>
        <row r="163">
          <cell r="A163" t="str">
            <v>Teile Doppelt beschaffen , Alternativen lieferanten Vorhanden</v>
          </cell>
        </row>
        <row r="164">
          <cell r="A164" t="str">
            <v xml:space="preserve"> Alternativen Lieferanten bekannt ( von IMI benützt), Kurzen Liefertermin</v>
          </cell>
        </row>
        <row r="165">
          <cell r="A165" t="str">
            <v xml:space="preserve"> Alternativen Lieferanten bekannt ( von IMI benützt), Langen  Liefertermin</v>
          </cell>
        </row>
        <row r="166">
          <cell r="A166" t="str">
            <v xml:space="preserve"> Kurzen Liefertermim für Alternativen Lieferanten bekannt ( von IMI nich benützt), Kurzen Liefertermin</v>
          </cell>
        </row>
        <row r="167">
          <cell r="A167" t="str">
            <v xml:space="preserve"> Alternativen Lieferanten bekannt ( von IMI nicht benützt), Kurzen Liefertermin</v>
          </cell>
        </row>
        <row r="168">
          <cell r="A168" t="str">
            <v xml:space="preserve"> Alternativen Lieferanten bekannt ( von IMI nucht  benützt), Langen Liefertermin</v>
          </cell>
        </row>
        <row r="169">
          <cell r="A169" t="str">
            <v xml:space="preserve">Kein Alternative vorhanden </v>
          </cell>
        </row>
        <row r="171">
          <cell r="A171" t="str">
            <v>Approvisionnement double, fournisseur alternatif disponible</v>
          </cell>
        </row>
        <row r="172">
          <cell r="A172" t="str">
            <v>Fournisseur alternatif connu (actuellement utilisé par IMI), délai plus court</v>
          </cell>
        </row>
        <row r="173">
          <cell r="A173" t="str">
            <v>Fournisseur alternatif connu (actuellement utilisé par IMI), délai plus long</v>
          </cell>
        </row>
        <row r="174">
          <cell r="A174" t="str">
            <v>Fournisseur alternatif à court terme connu (actuellement utilisé par IMI), délai plus court</v>
          </cell>
        </row>
        <row r="175">
          <cell r="A175" t="str">
            <v>Fournisseur alternatif connu (non utilisé par IMI), délai plus court</v>
          </cell>
        </row>
        <row r="176">
          <cell r="A176" t="str">
            <v>Fournisseur alternatif connu (non utilisé par IMI), délai plus long</v>
          </cell>
        </row>
        <row r="177">
          <cell r="A177" t="str">
            <v>Pas d’alternative connue</v>
          </cell>
        </row>
        <row r="181">
          <cell r="A181" t="str">
            <v>Independent Company, Micro Business (Turnover &lt;£1.5m)</v>
          </cell>
        </row>
        <row r="182">
          <cell r="A182" t="str">
            <v>Part of a Group classified as a Micro Business (Turnover &lt;£1.5m)</v>
          </cell>
        </row>
        <row r="183">
          <cell r="A183" t="str">
            <v>Independent Company, Small Business (Turnover &lt;£7.5m)</v>
          </cell>
        </row>
        <row r="184">
          <cell r="A184" t="str">
            <v>Part of a Group classified as a Small Business (Turnover &lt;£7.5m)</v>
          </cell>
        </row>
        <row r="185">
          <cell r="A185" t="str">
            <v>Independent Company, Medium-Sized Business (Turnover &lt;£37m)</v>
          </cell>
        </row>
        <row r="186">
          <cell r="A186" t="str">
            <v>Part of a group classified as a Medium-Sized Business (Turnover &lt;£37m)</v>
          </cell>
        </row>
        <row r="187">
          <cell r="A187" t="str">
            <v>Independent Company, Large Business (Turnover &gt;£37m)</v>
          </cell>
        </row>
        <row r="188">
          <cell r="A188" t="str">
            <v>Part of a group classified as a Large Business (Turnover &gt;£37m)</v>
          </cell>
        </row>
        <row r="190">
          <cell r="A190" t="str">
            <v>Unabhängiges Unternehmen, Kleinstbetrieb (Umsatz &lt; 1,5Mio. £)</v>
          </cell>
        </row>
        <row r="191">
          <cell r="A191" t="str">
            <v>Teil einer Unternehmensgruppe eingestuft als Kleinstbetrieb (Umsatz &lt; 1,5Mio. £)</v>
          </cell>
        </row>
        <row r="192">
          <cell r="A192" t="str">
            <v>Unabhängiges Unternehmen, Kleinunternehmen (Umsatz &lt; 7,5Mio. £)</v>
          </cell>
        </row>
        <row r="193">
          <cell r="A193" t="str">
            <v>Teil einer Unternehmensgruppe eingestuft als Kleinunternehmen (Umsatz &lt; 7,5Mio. £)</v>
          </cell>
        </row>
        <row r="194">
          <cell r="A194" t="str">
            <v>Unabhängiges Unternehmen, mittelständig (Umsatz &lt; 37Mio. £)</v>
          </cell>
        </row>
        <row r="195">
          <cell r="A195" t="str">
            <v>Teil einer Unternehmensgruppe eingestuft als mittelständig (Umsatz &lt; 37Mio. £)</v>
          </cell>
        </row>
        <row r="196">
          <cell r="A196" t="str">
            <v>Unabhängiges Unternehmen, Großunternehmen (Umsatz &gt; 37Mio. £)</v>
          </cell>
        </row>
        <row r="197">
          <cell r="A197" t="str">
            <v>Teil einer Unternehmensgruppe eingestuft als Großunternehmen (Umsatz &gt; 37Mio. £)</v>
          </cell>
        </row>
        <row r="199">
          <cell r="A199" t="str">
            <v>Entreprise indépendante, Micro entreprise (C.A. &lt;£1.5m)</v>
          </cell>
        </row>
        <row r="200">
          <cell r="A200" t="str">
            <v>Partie d’un groupe classé comme Micro entreprise (C.A. &lt;£1.5m)</v>
          </cell>
        </row>
        <row r="201">
          <cell r="A201" t="str">
            <v>Entreprise indépendante, Petite entreprise (C.A. &lt;£7.5m)</v>
          </cell>
        </row>
        <row r="202">
          <cell r="A202" t="str">
            <v>Partie d’un groupe classé comme Petite entreprise (C.A. &lt;£7.5m)</v>
          </cell>
        </row>
        <row r="203">
          <cell r="A203" t="str">
            <v>Entreprise indépendante, Entreprise moyenne (C.A. &lt;£37m)</v>
          </cell>
        </row>
        <row r="204">
          <cell r="A204" t="str">
            <v>Partie d’un groupe classé comme Entreprise moyenne (C.A. &lt;£37m)</v>
          </cell>
        </row>
        <row r="205">
          <cell r="A205" t="str">
            <v>Entreprise indépendante, Grande entreprises (C.A. &gt;£37m)</v>
          </cell>
        </row>
        <row r="206">
          <cell r="A206" t="str">
            <v>Partie d’un groupe classé comme Grande entreprises (C.A. &gt;£37m)</v>
          </cell>
        </row>
        <row r="210">
          <cell r="A210">
            <v>0</v>
          </cell>
        </row>
        <row r="211">
          <cell r="A211" t="str">
            <v xml:space="preserve">&lt; 100k </v>
          </cell>
        </row>
        <row r="212">
          <cell r="A212" t="str">
            <v>100k-250k</v>
          </cell>
        </row>
        <row r="213">
          <cell r="A213" t="str">
            <v>250k-500k</v>
          </cell>
        </row>
        <row r="214">
          <cell r="A214" t="str">
            <v>500k-1000k</v>
          </cell>
        </row>
        <row r="215">
          <cell r="A215" t="str">
            <v>1000k-2500k</v>
          </cell>
        </row>
        <row r="216">
          <cell r="A216" t="str">
            <v>&gt; 2500k</v>
          </cell>
        </row>
        <row r="220">
          <cell r="A220" t="str">
            <v>less than 0.5</v>
          </cell>
        </row>
        <row r="221">
          <cell r="A221" t="str">
            <v>greater or equal to 0.5</v>
          </cell>
        </row>
        <row r="222">
          <cell r="A222" t="str">
            <v>greater or equal to 0.8</v>
          </cell>
        </row>
        <row r="223">
          <cell r="A223" t="str">
            <v>greater or equal to 1.0</v>
          </cell>
        </row>
        <row r="224">
          <cell r="A224" t="str">
            <v>greater or equal to 1.2</v>
          </cell>
        </row>
        <row r="225">
          <cell r="A225" t="str">
            <v>greater or equal to 1.5</v>
          </cell>
        </row>
        <row r="227">
          <cell r="A227" t="str">
            <v>kleiner als 0,5</v>
          </cell>
        </row>
        <row r="228">
          <cell r="A228" t="str">
            <v>größer gleich 0,5,  kleiner 0,8</v>
          </cell>
        </row>
        <row r="229">
          <cell r="A229" t="str">
            <v>größer gleich 0,8,  kleiner 1,0</v>
          </cell>
        </row>
        <row r="230">
          <cell r="A230" t="str">
            <v>größer gleich 1,0,  kleiner 1,2</v>
          </cell>
        </row>
        <row r="231">
          <cell r="A231" t="str">
            <v>größer gleich 1,2,  kleiner 1,5</v>
          </cell>
        </row>
        <row r="232">
          <cell r="A232" t="str">
            <v>größer gleich 1,5</v>
          </cell>
        </row>
        <row r="234">
          <cell r="A234" t="str">
            <v>moins de 0,5</v>
          </cell>
        </row>
        <row r="235">
          <cell r="A235" t="str">
            <v>supérieur ou égal à 0,5</v>
          </cell>
        </row>
        <row r="236">
          <cell r="A236" t="str">
            <v>supérieur ou égal à 0,8</v>
          </cell>
        </row>
        <row r="237">
          <cell r="A237" t="str">
            <v>supérieur ou égal à 1</v>
          </cell>
        </row>
        <row r="238">
          <cell r="A238" t="str">
            <v>supérieur ou égal à 1,2</v>
          </cell>
        </row>
        <row r="239">
          <cell r="A239" t="str">
            <v>supérieur ou égal à 1,5</v>
          </cell>
        </row>
        <row r="243">
          <cell r="A243" t="str">
            <v>0-20</v>
          </cell>
        </row>
        <row r="244">
          <cell r="A244" t="str">
            <v>21-29</v>
          </cell>
        </row>
        <row r="245">
          <cell r="A245" t="str">
            <v>30-50</v>
          </cell>
        </row>
        <row r="246">
          <cell r="A246" t="str">
            <v>51-70</v>
          </cell>
        </row>
        <row r="247">
          <cell r="A247" t="str">
            <v>71-100</v>
          </cell>
        </row>
        <row r="248">
          <cell r="A248" t="str">
            <v>Credit safe not available</v>
          </cell>
        </row>
        <row r="249">
          <cell r="A249" t="str">
            <v>Letter</v>
          </cell>
        </row>
        <row r="252">
          <cell r="A252" t="str">
            <v>Goods</v>
          </cell>
        </row>
        <row r="253">
          <cell r="A253" t="str">
            <v>Services</v>
          </cell>
        </row>
        <row r="254">
          <cell r="A254" t="str">
            <v>Both Goods and Services</v>
          </cell>
        </row>
        <row r="255">
          <cell r="A255" t="str">
            <v xml:space="preserve">Waren </v>
          </cell>
        </row>
        <row r="256">
          <cell r="A256" t="str">
            <v xml:space="preserve">Dienstleistung </v>
          </cell>
        </row>
        <row r="257">
          <cell r="A257" t="str">
            <v xml:space="preserve">Beide Dienstleistung und Waren </v>
          </cell>
        </row>
        <row r="258">
          <cell r="A258" t="str">
            <v xml:space="preserve">Biens, Articles </v>
          </cell>
        </row>
        <row r="259">
          <cell r="A259" t="str">
            <v>Services</v>
          </cell>
        </row>
        <row r="260">
          <cell r="A260" t="str">
            <v>Les Deux: Articles et Services</v>
          </cell>
        </row>
        <row r="263">
          <cell r="A263" t="str">
            <v>No</v>
          </cell>
        </row>
        <row r="264">
          <cell r="A264" t="str">
            <v>Less than £1m insurance value</v>
          </cell>
        </row>
        <row r="265">
          <cell r="A265" t="str">
            <v>Between £1m and £5m insurance value</v>
          </cell>
        </row>
        <row r="266">
          <cell r="A266" t="str">
            <v>Greater than £5m insurance value</v>
          </cell>
        </row>
        <row r="267">
          <cell r="A267" t="str">
            <v>Nein</v>
          </cell>
        </row>
        <row r="268">
          <cell r="A268" t="str">
            <v xml:space="preserve">Unter £1m versicherungswert </v>
          </cell>
        </row>
        <row r="269">
          <cell r="A269" t="str">
            <v xml:space="preserve">Zwischen £1m und £5m  Versicherrungswert </v>
          </cell>
        </row>
        <row r="270">
          <cell r="A270" t="str">
            <v>Höher als  £5m Versicherungswert</v>
          </cell>
        </row>
        <row r="271">
          <cell r="A271" t="str">
            <v xml:space="preserve">Acune </v>
          </cell>
        </row>
        <row r="272">
          <cell r="A272" t="str">
            <v xml:space="preserve">Inferieur à £1m en valeur d'assurance </v>
          </cell>
        </row>
        <row r="273">
          <cell r="A273" t="str">
            <v xml:space="preserve">Entre  £1m er £5m en valeur assurance </v>
          </cell>
        </row>
        <row r="274">
          <cell r="A274" t="str">
            <v>Supérieur à £5m en valeur d'assurance</v>
          </cell>
        </row>
        <row r="276">
          <cell r="A276" t="str">
            <v>No answer needed</v>
          </cell>
        </row>
        <row r="277">
          <cell r="A277" t="str">
            <v>Keine Antwort nötig</v>
          </cell>
        </row>
        <row r="278">
          <cell r="A278" t="str">
            <v>Pas de réponse nécessaire</v>
          </cell>
        </row>
      </sheetData>
      <sheetData sheetId="7"/>
      <sheetData sheetId="8"/>
      <sheetData sheetId="9"/>
      <sheetData sheetId="10">
        <row r="2">
          <cell r="A2" t="str">
            <v>New Zealand</v>
          </cell>
          <cell r="B2" t="str">
            <v>Nouvelle-Zélande</v>
          </cell>
        </row>
        <row r="3">
          <cell r="A3" t="str">
            <v>Singapore</v>
          </cell>
          <cell r="B3" t="str">
            <v>Singapour</v>
          </cell>
        </row>
        <row r="4">
          <cell r="A4" t="str">
            <v>Hong Kong SAR, China</v>
          </cell>
          <cell r="B4" t="str">
            <v>RAS de Hong Kong, Chine</v>
          </cell>
        </row>
        <row r="5">
          <cell r="A5" t="str">
            <v>Denmark</v>
          </cell>
          <cell r="B5" t="str">
            <v>Danemark</v>
          </cell>
        </row>
        <row r="6">
          <cell r="A6" t="str">
            <v>Korea, Rep.</v>
          </cell>
          <cell r="B6" t="str">
            <v>Corée, République de</v>
          </cell>
        </row>
        <row r="7">
          <cell r="A7" t="str">
            <v>United States</v>
          </cell>
          <cell r="B7" t="str">
            <v>États-Unis</v>
          </cell>
        </row>
        <row r="8">
          <cell r="A8" t="str">
            <v>Georgia</v>
          </cell>
          <cell r="B8" t="str">
            <v>Géorgie</v>
          </cell>
        </row>
        <row r="9">
          <cell r="A9" t="str">
            <v>United Kingdom</v>
          </cell>
          <cell r="B9" t="str">
            <v>Royaume-Uni</v>
          </cell>
        </row>
        <row r="10">
          <cell r="A10" t="str">
            <v>Norway</v>
          </cell>
          <cell r="B10" t="str">
            <v>Norvège</v>
          </cell>
        </row>
        <row r="11">
          <cell r="A11" t="str">
            <v>Sweden</v>
          </cell>
          <cell r="B11" t="str">
            <v>Suède</v>
          </cell>
        </row>
        <row r="12">
          <cell r="A12" t="str">
            <v>Lithuania</v>
          </cell>
          <cell r="B12" t="str">
            <v>Lituanie</v>
          </cell>
        </row>
        <row r="13">
          <cell r="A13" t="str">
            <v>Malaysia</v>
          </cell>
          <cell r="B13" t="str">
            <v>Malaisie</v>
          </cell>
        </row>
        <row r="14">
          <cell r="A14" t="str">
            <v>Mauritius</v>
          </cell>
          <cell r="B14" t="str">
            <v>Maurice</v>
          </cell>
        </row>
        <row r="15">
          <cell r="A15" t="str">
            <v>Australia</v>
          </cell>
          <cell r="B15" t="str">
            <v>Australie</v>
          </cell>
        </row>
        <row r="16">
          <cell r="A16" t="str">
            <v>Taiwan, China</v>
          </cell>
          <cell r="B16" t="str">
            <v>Taïwan, Chine</v>
          </cell>
        </row>
        <row r="17">
          <cell r="A17" t="str">
            <v>United Arab Emirates</v>
          </cell>
          <cell r="B17" t="str">
            <v>Émirats arabes unis</v>
          </cell>
        </row>
        <row r="18">
          <cell r="A18" t="str">
            <v>North Macedonia</v>
          </cell>
          <cell r="B18" t="str">
            <v>Macédoine du Nord</v>
          </cell>
        </row>
        <row r="19">
          <cell r="A19" t="str">
            <v>Estonia</v>
          </cell>
          <cell r="B19" t="str">
            <v>Estonie</v>
          </cell>
        </row>
        <row r="20">
          <cell r="A20" t="str">
            <v>Latvia</v>
          </cell>
          <cell r="B20" t="str">
            <v>Lettonie</v>
          </cell>
        </row>
        <row r="21">
          <cell r="A21" t="str">
            <v>Finland</v>
          </cell>
          <cell r="B21" t="str">
            <v>Finlande</v>
          </cell>
        </row>
        <row r="22">
          <cell r="A22" t="str">
            <v>Thailand</v>
          </cell>
          <cell r="B22" t="str">
            <v>Thaïlande</v>
          </cell>
        </row>
        <row r="23">
          <cell r="A23" t="str">
            <v>Germany</v>
          </cell>
          <cell r="B23" t="str">
            <v>Allemagne</v>
          </cell>
        </row>
        <row r="24">
          <cell r="A24" t="str">
            <v>Canada</v>
          </cell>
          <cell r="B24" t="str">
            <v>Canada</v>
          </cell>
        </row>
        <row r="25">
          <cell r="A25" t="str">
            <v>Ireland</v>
          </cell>
          <cell r="B25" t="str">
            <v>Irlande</v>
          </cell>
        </row>
        <row r="26">
          <cell r="A26" t="str">
            <v>Kazakhstan</v>
          </cell>
          <cell r="B26" t="str">
            <v>Kazakhstan</v>
          </cell>
        </row>
        <row r="27">
          <cell r="A27" t="str">
            <v>Iceland</v>
          </cell>
          <cell r="B27" t="str">
            <v>Islande</v>
          </cell>
        </row>
        <row r="28">
          <cell r="A28" t="str">
            <v>Austria</v>
          </cell>
          <cell r="B28" t="str">
            <v>Autriche</v>
          </cell>
        </row>
        <row r="29">
          <cell r="A29" t="str">
            <v>Russian Federation</v>
          </cell>
          <cell r="B29" t="str">
            <v>Russie, Fédération de</v>
          </cell>
        </row>
        <row r="30">
          <cell r="A30" t="str">
            <v>Japan</v>
          </cell>
          <cell r="B30" t="str">
            <v>Japon</v>
          </cell>
        </row>
        <row r="31">
          <cell r="A31" t="str">
            <v>Spain</v>
          </cell>
          <cell r="B31" t="str">
            <v>Espagne</v>
          </cell>
        </row>
        <row r="32">
          <cell r="A32" t="str">
            <v>China</v>
          </cell>
          <cell r="B32" t="str">
            <v>Chine</v>
          </cell>
        </row>
        <row r="33">
          <cell r="A33" t="str">
            <v>France</v>
          </cell>
          <cell r="B33" t="str">
            <v>France</v>
          </cell>
        </row>
        <row r="34">
          <cell r="A34" t="str">
            <v>Turkey</v>
          </cell>
          <cell r="B34" t="str">
            <v>Turquie</v>
          </cell>
        </row>
        <row r="35">
          <cell r="A35" t="str">
            <v>Azerbaijan</v>
          </cell>
          <cell r="B35" t="str">
            <v>Azerbaïdjan</v>
          </cell>
        </row>
        <row r="36">
          <cell r="A36" t="str">
            <v>Israel</v>
          </cell>
          <cell r="B36" t="str">
            <v>Israël</v>
          </cell>
        </row>
        <row r="37">
          <cell r="A37" t="str">
            <v>Switzerland</v>
          </cell>
          <cell r="B37" t="str">
            <v>Suisse</v>
          </cell>
        </row>
        <row r="38">
          <cell r="A38" t="str">
            <v>Slovenia</v>
          </cell>
          <cell r="B38" t="str">
            <v>Slovénie</v>
          </cell>
        </row>
        <row r="39">
          <cell r="A39" t="str">
            <v>Rwanda</v>
          </cell>
          <cell r="B39" t="str">
            <v>Rwanda</v>
          </cell>
        </row>
        <row r="40">
          <cell r="A40" t="str">
            <v>Portugal</v>
          </cell>
          <cell r="B40" t="str">
            <v>Portugal</v>
          </cell>
        </row>
        <row r="41">
          <cell r="A41" t="str">
            <v>Poland</v>
          </cell>
          <cell r="B41" t="str">
            <v>Pologne</v>
          </cell>
        </row>
        <row r="42">
          <cell r="A42" t="str">
            <v>Czech Republic</v>
          </cell>
          <cell r="B42" t="str">
            <v>République tchèque</v>
          </cell>
        </row>
        <row r="43">
          <cell r="A43" t="str">
            <v>Netherlands</v>
          </cell>
          <cell r="B43" t="str">
            <v>Pays-Bas</v>
          </cell>
        </row>
        <row r="44">
          <cell r="A44" t="str">
            <v>Bahrain</v>
          </cell>
          <cell r="B44" t="str">
            <v>Bahreïn</v>
          </cell>
        </row>
        <row r="45">
          <cell r="A45" t="str">
            <v>Serbia</v>
          </cell>
          <cell r="B45" t="str">
            <v>Serbie</v>
          </cell>
        </row>
        <row r="46">
          <cell r="A46" t="str">
            <v>Slovak Republic</v>
          </cell>
          <cell r="B46" t="str">
            <v>Slovaquie</v>
          </cell>
        </row>
        <row r="47">
          <cell r="A47" t="str">
            <v>Belgium</v>
          </cell>
          <cell r="B47" t="str">
            <v>Belgique</v>
          </cell>
        </row>
        <row r="48">
          <cell r="A48" t="str">
            <v>Armenia</v>
          </cell>
          <cell r="B48" t="str">
            <v>Arménie</v>
          </cell>
        </row>
        <row r="49">
          <cell r="A49" t="str">
            <v>Moldova</v>
          </cell>
          <cell r="B49" t="str">
            <v>Moldova, République de</v>
          </cell>
        </row>
        <row r="50">
          <cell r="A50" t="str">
            <v>Belarus</v>
          </cell>
          <cell r="B50" t="str">
            <v>Bélarus</v>
          </cell>
        </row>
        <row r="51">
          <cell r="A51" t="str">
            <v>Montenegro</v>
          </cell>
          <cell r="B51" t="str">
            <v>Monténégro</v>
          </cell>
        </row>
        <row r="52">
          <cell r="A52" t="str">
            <v>Croatia</v>
          </cell>
          <cell r="B52" t="str">
            <v>Croatie</v>
          </cell>
        </row>
        <row r="53">
          <cell r="A53" t="str">
            <v>Hungary</v>
          </cell>
          <cell r="B53" t="str">
            <v>Hongrie</v>
          </cell>
        </row>
        <row r="54">
          <cell r="A54" t="str">
            <v>Morocco</v>
          </cell>
          <cell r="B54" t="str">
            <v>Maroc</v>
          </cell>
        </row>
        <row r="55">
          <cell r="A55" t="str">
            <v>Cyprus</v>
          </cell>
          <cell r="B55" t="str">
            <v>Chypre</v>
          </cell>
        </row>
        <row r="56">
          <cell r="A56" t="str">
            <v>Romania</v>
          </cell>
          <cell r="B56" t="str">
            <v>Roumanie</v>
          </cell>
        </row>
        <row r="57">
          <cell r="A57" t="str">
            <v>Kenya</v>
          </cell>
          <cell r="B57" t="str">
            <v>Kenya</v>
          </cell>
        </row>
        <row r="58">
          <cell r="A58" t="str">
            <v>Kosovo</v>
          </cell>
          <cell r="B58" t="str">
            <v>Kosovo</v>
          </cell>
        </row>
        <row r="59">
          <cell r="A59" t="str">
            <v>Italy</v>
          </cell>
          <cell r="B59" t="str">
            <v>Italie</v>
          </cell>
        </row>
        <row r="60">
          <cell r="A60" t="str">
            <v>Chile</v>
          </cell>
          <cell r="B60" t="str">
            <v>Chili</v>
          </cell>
        </row>
        <row r="61">
          <cell r="A61" t="str">
            <v>Mexico</v>
          </cell>
          <cell r="B61" t="str">
            <v>Mexique</v>
          </cell>
        </row>
        <row r="62">
          <cell r="A62" t="str">
            <v>Bulgaria</v>
          </cell>
          <cell r="B62" t="str">
            <v>Bulgarie</v>
          </cell>
        </row>
        <row r="63">
          <cell r="A63" t="str">
            <v>Saudi Arabia</v>
          </cell>
          <cell r="B63" t="str">
            <v>Arabie saoudite</v>
          </cell>
        </row>
        <row r="64">
          <cell r="A64" t="str">
            <v>India</v>
          </cell>
          <cell r="B64" t="str">
            <v>Inde</v>
          </cell>
        </row>
        <row r="65">
          <cell r="A65" t="str">
            <v>Ukraine</v>
          </cell>
          <cell r="B65" t="str">
            <v>Ukraine</v>
          </cell>
        </row>
        <row r="66">
          <cell r="A66" t="str">
            <v>Puerto Rico</v>
          </cell>
          <cell r="B66" t="str">
            <v>Porto Rico</v>
          </cell>
        </row>
        <row r="67">
          <cell r="A67" t="str">
            <v>Brunei Darussalam</v>
          </cell>
          <cell r="B67" t="str">
            <v>Brunéi Darussalam</v>
          </cell>
        </row>
        <row r="68">
          <cell r="A68" t="str">
            <v>Colombia</v>
          </cell>
          <cell r="B68" t="str">
            <v>Colombie</v>
          </cell>
        </row>
        <row r="69">
          <cell r="A69" t="str">
            <v>Oman</v>
          </cell>
          <cell r="B69" t="str">
            <v>Oman</v>
          </cell>
        </row>
        <row r="70">
          <cell r="A70" t="str">
            <v>Uzbekistan</v>
          </cell>
          <cell r="B70" t="str">
            <v>Ouzbékistan</v>
          </cell>
        </row>
        <row r="71">
          <cell r="A71" t="str">
            <v>Vietnam</v>
          </cell>
          <cell r="B71" t="str">
            <v>Viet Nam</v>
          </cell>
        </row>
        <row r="72">
          <cell r="A72" t="str">
            <v>Jamaica</v>
          </cell>
          <cell r="B72" t="str">
            <v>Jamaïque</v>
          </cell>
        </row>
        <row r="73">
          <cell r="A73" t="str">
            <v>Luxembourg</v>
          </cell>
          <cell r="B73" t="str">
            <v>Luxembourg</v>
          </cell>
        </row>
        <row r="74">
          <cell r="A74" t="str">
            <v>Indonesia</v>
          </cell>
          <cell r="B74" t="str">
            <v>Indonésie</v>
          </cell>
        </row>
        <row r="75">
          <cell r="A75" t="str">
            <v>Costa Rica</v>
          </cell>
          <cell r="B75" t="str">
            <v>Costa Rica</v>
          </cell>
        </row>
        <row r="76">
          <cell r="A76" t="str">
            <v>Jordan</v>
          </cell>
          <cell r="B76" t="str">
            <v>Jordanie</v>
          </cell>
        </row>
        <row r="77">
          <cell r="A77" t="str">
            <v>Peru</v>
          </cell>
          <cell r="B77" t="str">
            <v>Pérou</v>
          </cell>
        </row>
        <row r="78">
          <cell r="A78" t="str">
            <v>Qatar</v>
          </cell>
          <cell r="B78" t="str">
            <v>Qatar</v>
          </cell>
        </row>
        <row r="79">
          <cell r="A79" t="str">
            <v>Tunisia</v>
          </cell>
          <cell r="B79" t="str">
            <v>Tunisie</v>
          </cell>
        </row>
        <row r="80">
          <cell r="A80" t="str">
            <v>Greece</v>
          </cell>
          <cell r="B80" t="str">
            <v>Grèce</v>
          </cell>
        </row>
        <row r="81">
          <cell r="A81" t="str">
            <v>Kyrgyz Republic</v>
          </cell>
          <cell r="B81" t="str">
            <v>Kirghizistan</v>
          </cell>
        </row>
        <row r="82">
          <cell r="A82" t="str">
            <v>Mongolia</v>
          </cell>
          <cell r="B82" t="str">
            <v>Mongolie</v>
          </cell>
        </row>
        <row r="83">
          <cell r="A83" t="str">
            <v>Albania</v>
          </cell>
          <cell r="B83" t="str">
            <v>Albanie</v>
          </cell>
        </row>
        <row r="84">
          <cell r="A84" t="str">
            <v>Kuwait</v>
          </cell>
          <cell r="B84" t="str">
            <v>Koweït</v>
          </cell>
        </row>
        <row r="85">
          <cell r="A85" t="str">
            <v>South Africa</v>
          </cell>
          <cell r="B85" t="str">
            <v>Afrique du Sud</v>
          </cell>
        </row>
        <row r="86">
          <cell r="A86" t="str">
            <v>Zambia</v>
          </cell>
          <cell r="B86" t="str">
            <v>Zambie</v>
          </cell>
        </row>
        <row r="87">
          <cell r="A87" t="str">
            <v>Panama</v>
          </cell>
          <cell r="B87" t="str">
            <v>Panama</v>
          </cell>
        </row>
        <row r="88">
          <cell r="A88" t="str">
            <v>Botswana</v>
          </cell>
          <cell r="B88" t="str">
            <v>Botswana</v>
          </cell>
        </row>
        <row r="89">
          <cell r="A89" t="str">
            <v>Malta</v>
          </cell>
          <cell r="B89" t="str">
            <v>Malte</v>
          </cell>
        </row>
        <row r="90">
          <cell r="A90" t="str">
            <v>Bhutan</v>
          </cell>
          <cell r="B90" t="str">
            <v>Bhoutan</v>
          </cell>
        </row>
        <row r="91">
          <cell r="A91" t="str">
            <v>Bosnia and Herzegovina</v>
          </cell>
          <cell r="B91" t="str">
            <v>Bosnie-Herzégovine</v>
          </cell>
        </row>
        <row r="92">
          <cell r="A92" t="str">
            <v>El Salvador</v>
          </cell>
          <cell r="B92" t="str">
            <v>El Salvador</v>
          </cell>
        </row>
        <row r="93">
          <cell r="A93" t="str">
            <v>San Marino</v>
          </cell>
          <cell r="B93" t="str">
            <v>Saint-Marin</v>
          </cell>
        </row>
        <row r="94">
          <cell r="A94" t="str">
            <v>St. Lucia</v>
          </cell>
          <cell r="B94" t="str">
            <v>Sainte-Lucie</v>
          </cell>
        </row>
        <row r="95">
          <cell r="A95" t="str">
            <v>Nepal</v>
          </cell>
          <cell r="B95" t="str">
            <v>Népal</v>
          </cell>
        </row>
        <row r="96">
          <cell r="A96" t="str">
            <v>Philippines</v>
          </cell>
          <cell r="B96" t="str">
            <v>Philippines</v>
          </cell>
        </row>
        <row r="97">
          <cell r="A97" t="str">
            <v>Guatemala</v>
          </cell>
          <cell r="B97" t="str">
            <v>Guatemala</v>
          </cell>
        </row>
        <row r="98">
          <cell r="A98" t="str">
            <v>Togo</v>
          </cell>
          <cell r="B98" t="str">
            <v>Togo</v>
          </cell>
        </row>
        <row r="99">
          <cell r="A99" t="str">
            <v>Samoa</v>
          </cell>
          <cell r="B99" t="str">
            <v>Samoa</v>
          </cell>
        </row>
        <row r="100">
          <cell r="A100" t="str">
            <v>Sri Lanka</v>
          </cell>
          <cell r="B100" t="str">
            <v>Sri Lanka</v>
          </cell>
        </row>
        <row r="101">
          <cell r="A101" t="str">
            <v>Seychelles</v>
          </cell>
          <cell r="B101" t="str">
            <v>Seychelles</v>
          </cell>
        </row>
        <row r="102">
          <cell r="A102" t="str">
            <v>Uruguay</v>
          </cell>
          <cell r="B102" t="str">
            <v>Uruguay</v>
          </cell>
        </row>
        <row r="103">
          <cell r="A103" t="str">
            <v>Fiji</v>
          </cell>
          <cell r="B103" t="str">
            <v>Fidji</v>
          </cell>
        </row>
        <row r="104">
          <cell r="A104" t="str">
            <v>Tonga</v>
          </cell>
          <cell r="B104" t="str">
            <v>Tonga</v>
          </cell>
        </row>
        <row r="105">
          <cell r="A105" t="str">
            <v>Namibia</v>
          </cell>
          <cell r="B105" t="str">
            <v>Namibie</v>
          </cell>
        </row>
        <row r="106">
          <cell r="A106" t="str">
            <v>Trinidad and Tobago</v>
          </cell>
          <cell r="B106" t="str">
            <v>Trinité-et-Tobago</v>
          </cell>
        </row>
        <row r="107">
          <cell r="A107" t="str">
            <v>Tajikistan</v>
          </cell>
          <cell r="B107" t="str">
            <v>Tadjikistan</v>
          </cell>
        </row>
        <row r="108">
          <cell r="A108" t="str">
            <v>Vanuatu</v>
          </cell>
          <cell r="B108" t="str">
            <v>Vanuatu</v>
          </cell>
        </row>
        <row r="109">
          <cell r="A109" t="str">
            <v>Pakistan</v>
          </cell>
          <cell r="B109" t="str">
            <v>Pakistan</v>
          </cell>
        </row>
        <row r="110">
          <cell r="A110" t="str">
            <v>Malawi</v>
          </cell>
          <cell r="B110" t="str">
            <v>Malawi</v>
          </cell>
        </row>
        <row r="111">
          <cell r="A111" t="str">
            <v>Côte d'Ivoire</v>
          </cell>
          <cell r="B111" t="str">
            <v>Côte d'Ivoire</v>
          </cell>
        </row>
        <row r="112">
          <cell r="A112" t="str">
            <v>Dominica</v>
          </cell>
          <cell r="B112" t="str">
            <v>Dominique</v>
          </cell>
        </row>
        <row r="113">
          <cell r="A113" t="str">
            <v>Djibouti</v>
          </cell>
          <cell r="B113" t="str">
            <v>Djibouti</v>
          </cell>
        </row>
        <row r="114">
          <cell r="A114" t="str">
            <v>Antigua and Barbuda</v>
          </cell>
          <cell r="B114" t="str">
            <v>Antigua-et-Barbuda</v>
          </cell>
        </row>
        <row r="115">
          <cell r="A115" t="str">
            <v>Egypt, Arab Rep.</v>
          </cell>
          <cell r="B115" t="str">
            <v>Égypte</v>
          </cell>
        </row>
        <row r="116">
          <cell r="A116" t="str">
            <v>Dominican Republic</v>
          </cell>
          <cell r="B116" t="str">
            <v>République dominicaine</v>
          </cell>
        </row>
        <row r="117">
          <cell r="A117" t="str">
            <v>Uganda</v>
          </cell>
          <cell r="B117" t="str">
            <v>Ouganda</v>
          </cell>
        </row>
        <row r="118">
          <cell r="A118" t="str">
            <v>West Bank and Gaza</v>
          </cell>
          <cell r="B118" t="str">
            <v>Cisjordanie et Gaza</v>
          </cell>
        </row>
        <row r="119">
          <cell r="A119" t="str">
            <v>Ghana</v>
          </cell>
          <cell r="B119" t="str">
            <v>Ghana</v>
          </cell>
        </row>
        <row r="120">
          <cell r="A120" t="str">
            <v>Bahamas, The</v>
          </cell>
          <cell r="B120" t="str">
            <v>Bahamas</v>
          </cell>
        </row>
        <row r="121">
          <cell r="A121" t="str">
            <v>Papua New Guinea</v>
          </cell>
          <cell r="B121" t="str">
            <v>Papouasie-Nouvelle-Guinée</v>
          </cell>
        </row>
        <row r="122">
          <cell r="A122" t="str">
            <v>Eswatini</v>
          </cell>
          <cell r="B122" t="str">
            <v>eSwatini</v>
          </cell>
        </row>
        <row r="123">
          <cell r="A123" t="str">
            <v>Lesotho</v>
          </cell>
          <cell r="B123" t="str">
            <v>Lesotho</v>
          </cell>
        </row>
        <row r="124">
          <cell r="A124" t="str">
            <v>Senegal</v>
          </cell>
          <cell r="B124" t="str">
            <v>Sénégal</v>
          </cell>
        </row>
        <row r="125">
          <cell r="A125" t="str">
            <v>Brazil</v>
          </cell>
          <cell r="B125" t="str">
            <v>Brésil</v>
          </cell>
        </row>
        <row r="126">
          <cell r="A126" t="str">
            <v>Paraguay</v>
          </cell>
          <cell r="B126" t="str">
            <v>Paraguay</v>
          </cell>
        </row>
        <row r="127">
          <cell r="A127" t="str">
            <v>Argentina</v>
          </cell>
          <cell r="B127" t="str">
            <v>Argentine</v>
          </cell>
        </row>
        <row r="128">
          <cell r="A128" t="str">
            <v>Iran, Islamic Rep.</v>
          </cell>
          <cell r="B128" t="str">
            <v>Iran, République islamique d'</v>
          </cell>
        </row>
        <row r="129">
          <cell r="A129" t="str">
            <v>Barbados</v>
          </cell>
          <cell r="B129" t="str">
            <v>Barbade</v>
          </cell>
        </row>
        <row r="130">
          <cell r="A130" t="str">
            <v>Ecuador</v>
          </cell>
          <cell r="B130" t="str">
            <v>Équateur</v>
          </cell>
        </row>
        <row r="131">
          <cell r="A131" t="str">
            <v>St. Vincent and the Grenadines</v>
          </cell>
          <cell r="B131" t="str">
            <v>Saint-Vincent-et-les Grenadines</v>
          </cell>
        </row>
        <row r="132">
          <cell r="A132" t="str">
            <v>Nigeria</v>
          </cell>
          <cell r="B132" t="str">
            <v>Nigéria</v>
          </cell>
        </row>
        <row r="133">
          <cell r="A133" t="str">
            <v>Niger</v>
          </cell>
          <cell r="B133" t="str">
            <v>Niger</v>
          </cell>
        </row>
        <row r="134">
          <cell r="A134" t="str">
            <v>Honduras</v>
          </cell>
          <cell r="B134" t="str">
            <v>Honduras</v>
          </cell>
        </row>
        <row r="135">
          <cell r="A135" t="str">
            <v>Guyana</v>
          </cell>
          <cell r="B135" t="str">
            <v>Guyane</v>
          </cell>
        </row>
        <row r="136">
          <cell r="A136" t="str">
            <v>Belize</v>
          </cell>
          <cell r="B136" t="str">
            <v>Belize</v>
          </cell>
        </row>
        <row r="137">
          <cell r="A137" t="str">
            <v>Solomon Islands</v>
          </cell>
          <cell r="B137" t="str">
            <v>Îles Salomon</v>
          </cell>
        </row>
        <row r="138">
          <cell r="A138" t="str">
            <v>Cabo Verde</v>
          </cell>
          <cell r="B138" t="str">
            <v>Cap-Vert</v>
          </cell>
        </row>
        <row r="139">
          <cell r="A139" t="str">
            <v>Mozambique</v>
          </cell>
          <cell r="B139" t="str">
            <v>Mozambique</v>
          </cell>
        </row>
        <row r="140">
          <cell r="A140" t="str">
            <v>St. Kitts and Nevis</v>
          </cell>
          <cell r="B140" t="str">
            <v>Saint Kitts-et-Nevis</v>
          </cell>
        </row>
        <row r="141">
          <cell r="A141" t="str">
            <v>Zimbabwe</v>
          </cell>
          <cell r="B141" t="str">
            <v>Zimbabwe</v>
          </cell>
        </row>
        <row r="142">
          <cell r="A142" t="str">
            <v>Tanzania</v>
          </cell>
          <cell r="B142" t="str">
            <v>Tanzanie</v>
          </cell>
        </row>
        <row r="143">
          <cell r="A143" t="str">
            <v>Nicaragua</v>
          </cell>
          <cell r="B143" t="str">
            <v>Nicaragua</v>
          </cell>
        </row>
        <row r="144">
          <cell r="A144" t="str">
            <v>Lebanon</v>
          </cell>
          <cell r="B144" t="str">
            <v>Liban</v>
          </cell>
        </row>
        <row r="145">
          <cell r="A145" t="str">
            <v>Cambodia</v>
          </cell>
          <cell r="B145" t="str">
            <v>Cambodge</v>
          </cell>
        </row>
        <row r="146">
          <cell r="A146" t="str">
            <v>Palau</v>
          </cell>
          <cell r="B146" t="str">
            <v>Palaos</v>
          </cell>
        </row>
        <row r="147">
          <cell r="A147" t="str">
            <v>Grenada</v>
          </cell>
          <cell r="B147" t="str">
            <v>Grenade</v>
          </cell>
        </row>
        <row r="148">
          <cell r="A148" t="str">
            <v>Maldives</v>
          </cell>
          <cell r="B148" t="str">
            <v>Maldives</v>
          </cell>
        </row>
        <row r="149">
          <cell r="A149" t="str">
            <v>Mali</v>
          </cell>
          <cell r="B149" t="str">
            <v>Mali</v>
          </cell>
        </row>
        <row r="150">
          <cell r="A150" t="str">
            <v>Benin</v>
          </cell>
          <cell r="B150" t="str">
            <v>Bénin</v>
          </cell>
        </row>
        <row r="151">
          <cell r="A151" t="str">
            <v>Bolivia</v>
          </cell>
          <cell r="B151" t="str">
            <v>Bolivie</v>
          </cell>
        </row>
        <row r="152">
          <cell r="A152" t="str">
            <v>Burkina Faso</v>
          </cell>
          <cell r="B152" t="str">
            <v>Burkina Faso</v>
          </cell>
        </row>
        <row r="153">
          <cell r="A153" t="str">
            <v>Mauritania</v>
          </cell>
          <cell r="B153" t="str">
            <v>Mauritanie</v>
          </cell>
        </row>
        <row r="154">
          <cell r="A154" t="str">
            <v>Marshall Islands</v>
          </cell>
          <cell r="B154" t="str">
            <v>Îles Marshall</v>
          </cell>
        </row>
        <row r="155">
          <cell r="A155" t="str">
            <v>Lao PDR</v>
          </cell>
          <cell r="B155" t="str">
            <v>Lao,  République démocratique populaire</v>
          </cell>
        </row>
        <row r="156">
          <cell r="A156" t="str">
            <v>Gambia, The</v>
          </cell>
          <cell r="B156" t="str">
            <v>Gambie</v>
          </cell>
        </row>
        <row r="157">
          <cell r="A157" t="str">
            <v>Guinea</v>
          </cell>
          <cell r="B157" t="str">
            <v>Guinée</v>
          </cell>
        </row>
        <row r="158">
          <cell r="A158" t="str">
            <v>Algeria</v>
          </cell>
          <cell r="B158" t="str">
            <v>Algérie</v>
          </cell>
        </row>
        <row r="159">
          <cell r="A159" t="str">
            <v>Micronesia, Fed. Sts.</v>
          </cell>
          <cell r="B159" t="str">
            <v>Micronésie, États fédérés</v>
          </cell>
        </row>
        <row r="160">
          <cell r="A160" t="str">
            <v>Ethiopia</v>
          </cell>
          <cell r="B160" t="str">
            <v>Éthiopie</v>
          </cell>
        </row>
        <row r="161">
          <cell r="A161" t="str">
            <v>Comoros</v>
          </cell>
          <cell r="B161" t="str">
            <v>Comores</v>
          </cell>
        </row>
        <row r="162">
          <cell r="A162" t="str">
            <v>Madagascar</v>
          </cell>
          <cell r="B162" t="str">
            <v>Madagascar</v>
          </cell>
        </row>
        <row r="163">
          <cell r="A163" t="str">
            <v>Suriname</v>
          </cell>
          <cell r="B163" t="str">
            <v>Suriname</v>
          </cell>
        </row>
        <row r="164">
          <cell r="A164" t="str">
            <v>Sierra Leone</v>
          </cell>
          <cell r="B164" t="str">
            <v>Sierra Leone</v>
          </cell>
        </row>
        <row r="165">
          <cell r="A165" t="str">
            <v>Kiribati</v>
          </cell>
          <cell r="B165" t="str">
            <v>Kiribati</v>
          </cell>
        </row>
        <row r="166">
          <cell r="A166" t="str">
            <v>Myanmar</v>
          </cell>
          <cell r="B166" t="str">
            <v>Myanmar</v>
          </cell>
        </row>
        <row r="167">
          <cell r="A167" t="str">
            <v>Burundi</v>
          </cell>
          <cell r="B167" t="str">
            <v>Burundi</v>
          </cell>
        </row>
        <row r="168">
          <cell r="A168" t="str">
            <v>Cameroon</v>
          </cell>
          <cell r="B168" t="str">
            <v>Cameroun</v>
          </cell>
        </row>
        <row r="169">
          <cell r="A169" t="str">
            <v>Bangladesh</v>
          </cell>
          <cell r="B169" t="str">
            <v>Bangladesh</v>
          </cell>
        </row>
        <row r="170">
          <cell r="A170" t="str">
            <v>Gabon</v>
          </cell>
          <cell r="B170" t="str">
            <v>Gabon</v>
          </cell>
        </row>
        <row r="171">
          <cell r="A171" t="str">
            <v>São Tomé and Príncipe</v>
          </cell>
          <cell r="B171" t="str">
            <v>São Tomé-et-Príncipe</v>
          </cell>
        </row>
        <row r="172">
          <cell r="A172" t="str">
            <v>Sudan</v>
          </cell>
          <cell r="B172" t="str">
            <v>Soudan</v>
          </cell>
        </row>
        <row r="173">
          <cell r="A173" t="str">
            <v>Iraq</v>
          </cell>
          <cell r="B173" t="str">
            <v>Iraq</v>
          </cell>
        </row>
        <row r="174">
          <cell r="A174" t="str">
            <v>Afghanistan</v>
          </cell>
          <cell r="B174" t="str">
            <v>Afghanistan</v>
          </cell>
        </row>
        <row r="175">
          <cell r="A175" t="str">
            <v>Guinea-Bissau</v>
          </cell>
          <cell r="B175" t="str">
            <v>Guinée-Bissau</v>
          </cell>
        </row>
        <row r="176">
          <cell r="A176" t="str">
            <v>Liberia</v>
          </cell>
          <cell r="B176" t="str">
            <v>Libéria</v>
          </cell>
        </row>
        <row r="177">
          <cell r="A177" t="str">
            <v>Syrian Arab Republic</v>
          </cell>
          <cell r="B177" t="str">
            <v>République arabe syrienne</v>
          </cell>
        </row>
        <row r="178">
          <cell r="A178" t="str">
            <v>Angola</v>
          </cell>
          <cell r="B178" t="str">
            <v>Angola</v>
          </cell>
        </row>
        <row r="179">
          <cell r="A179" t="str">
            <v>Equatorial Guinea</v>
          </cell>
          <cell r="B179" t="str">
            <v>Guinée équatoriale</v>
          </cell>
        </row>
        <row r="180">
          <cell r="A180" t="str">
            <v>Haiti</v>
          </cell>
          <cell r="B180" t="str">
            <v>Haïti</v>
          </cell>
        </row>
        <row r="181">
          <cell r="A181" t="str">
            <v>Congo, Rep.</v>
          </cell>
          <cell r="B181" t="str">
            <v>Congo, République du</v>
          </cell>
        </row>
        <row r="182">
          <cell r="A182" t="str">
            <v>Timor-Leste</v>
          </cell>
          <cell r="B182" t="str">
            <v>Timor-Leste</v>
          </cell>
        </row>
        <row r="183">
          <cell r="A183" t="str">
            <v>Chad</v>
          </cell>
          <cell r="B183" t="str">
            <v>Tchad</v>
          </cell>
        </row>
        <row r="184">
          <cell r="A184" t="str">
            <v>Congo, Dem. Rep.</v>
          </cell>
          <cell r="B184" t="str">
            <v>Congo, République démocratique du</v>
          </cell>
        </row>
        <row r="185">
          <cell r="A185" t="str">
            <v>Central African Republic</v>
          </cell>
          <cell r="B185" t="str">
            <v>République centrafricaine</v>
          </cell>
        </row>
        <row r="186">
          <cell r="A186" t="str">
            <v>South Sudan</v>
          </cell>
          <cell r="B186" t="str">
            <v>Soudan du Sud</v>
          </cell>
        </row>
        <row r="187">
          <cell r="A187" t="str">
            <v>Libya</v>
          </cell>
          <cell r="B187" t="str">
            <v>Libye</v>
          </cell>
        </row>
        <row r="188">
          <cell r="A188" t="str">
            <v>Yemen, Rep.</v>
          </cell>
          <cell r="B188" t="str">
            <v>Yémen, République du</v>
          </cell>
        </row>
        <row r="189">
          <cell r="A189" t="str">
            <v>Venezuela, RB</v>
          </cell>
          <cell r="B189" t="str">
            <v>Venezuela, RB</v>
          </cell>
        </row>
        <row r="190">
          <cell r="A190" t="str">
            <v>Eritrea</v>
          </cell>
          <cell r="B190" t="str">
            <v>Érythrée</v>
          </cell>
        </row>
        <row r="191">
          <cell r="A191" t="str">
            <v>Somalia</v>
          </cell>
          <cell r="B191" t="str">
            <v>Somalie</v>
          </cell>
        </row>
      </sheetData>
      <sheetData sheetId="1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Diagnostic Survey (start here)"/>
      <sheetName val="Graphical Summary of Responses"/>
      <sheetName val="Taxonomy Reference Page"/>
    </sheetNames>
    <sheetDataSet>
      <sheetData sheetId="0" refreshError="1"/>
      <sheetData sheetId="1">
        <row r="21">
          <cell r="A21">
            <v>12</v>
          </cell>
        </row>
      </sheetData>
      <sheetData sheetId="2" refreshError="1"/>
      <sheetData sheetId="3" refreshError="1"/>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D1CB83-B49E-438E-8B54-5E182EC0C528}">
  <sheetPr>
    <pageSetUpPr fitToPage="1"/>
  </sheetPr>
  <dimension ref="A1:M344"/>
  <sheetViews>
    <sheetView zoomScale="70" zoomScaleNormal="70" workbookViewId="0">
      <selection activeCell="H211" sqref="H7:H211"/>
    </sheetView>
  </sheetViews>
  <sheetFormatPr defaultColWidth="0" defaultRowHeight="0" customHeight="1" zeroHeight="1" x14ac:dyDescent="0.35"/>
  <cols>
    <col min="1" max="1" width="11.08984375" bestFit="1" customWidth="1"/>
    <col min="2" max="2" width="54.36328125" bestFit="1" customWidth="1"/>
    <col min="3" max="3" width="8.6328125" bestFit="1" customWidth="1"/>
    <col min="4" max="4" width="15.81640625" bestFit="1" customWidth="1"/>
    <col min="5" max="5" width="15.6328125" customWidth="1"/>
    <col min="6" max="7" width="43.81640625" customWidth="1"/>
    <col min="8" max="8" width="10.26953125" customWidth="1"/>
    <col min="9" max="9" width="64.36328125" hidden="1" customWidth="1"/>
    <col min="10" max="16384" width="8.7265625" hidden="1"/>
  </cols>
  <sheetData>
    <row r="1" spans="1:13" ht="29" thickBot="1" x14ac:dyDescent="0.7">
      <c r="A1" s="77"/>
      <c r="B1" s="156" t="s">
        <v>229</v>
      </c>
      <c r="C1" s="156"/>
      <c r="D1" s="156"/>
      <c r="E1" s="156"/>
      <c r="F1" s="156"/>
      <c r="G1" s="156"/>
      <c r="H1" s="10"/>
      <c r="M1" s="59"/>
    </row>
    <row r="2" spans="1:13" ht="15.5" x14ac:dyDescent="0.35">
      <c r="A2" s="78"/>
      <c r="B2" s="11"/>
      <c r="C2" s="96"/>
      <c r="D2" s="12"/>
      <c r="E2" s="12"/>
      <c r="F2" s="13"/>
      <c r="G2" s="13"/>
      <c r="H2" s="10"/>
      <c r="M2" s="60"/>
    </row>
    <row r="3" spans="1:13" ht="21" x14ac:dyDescent="0.5">
      <c r="A3" s="78"/>
      <c r="B3" s="63" t="s">
        <v>0</v>
      </c>
      <c r="C3" s="97"/>
      <c r="D3" s="165"/>
      <c r="E3" s="165"/>
      <c r="F3" s="14"/>
      <c r="G3" s="14"/>
      <c r="H3" s="10"/>
      <c r="M3" s="60"/>
    </row>
    <row r="4" spans="1:13" ht="21" x14ac:dyDescent="0.5">
      <c r="A4" s="77"/>
      <c r="B4" s="63" t="s">
        <v>1</v>
      </c>
      <c r="C4" s="97"/>
      <c r="D4" s="166"/>
      <c r="E4" s="166"/>
      <c r="F4" s="14"/>
      <c r="G4" s="14"/>
      <c r="H4" s="10"/>
      <c r="M4" s="60"/>
    </row>
    <row r="5" spans="1:13" ht="21" x14ac:dyDescent="0.5">
      <c r="A5" s="77"/>
      <c r="B5" s="63" t="s">
        <v>2</v>
      </c>
      <c r="C5" s="97"/>
      <c r="D5" s="166"/>
      <c r="E5" s="166"/>
      <c r="F5" s="14"/>
      <c r="G5" s="14"/>
      <c r="H5" s="10"/>
      <c r="M5" s="60"/>
    </row>
    <row r="6" spans="1:13" ht="21" x14ac:dyDescent="0.5">
      <c r="A6" s="77"/>
      <c r="B6" s="63" t="s">
        <v>3</v>
      </c>
      <c r="C6" s="97"/>
      <c r="D6" s="167"/>
      <c r="E6" s="167"/>
      <c r="F6" s="14"/>
      <c r="G6" s="14"/>
      <c r="H6" s="10"/>
      <c r="M6" s="59"/>
    </row>
    <row r="7" spans="1:13" ht="16" thickBot="1" x14ac:dyDescent="0.4">
      <c r="A7" s="77"/>
      <c r="B7" s="15"/>
      <c r="C7" s="98"/>
      <c r="D7" s="16"/>
      <c r="E7" s="17"/>
      <c r="F7" s="18"/>
      <c r="G7" s="18"/>
      <c r="H7" s="10"/>
      <c r="M7" s="60"/>
    </row>
    <row r="8" spans="1:13" ht="16" thickBot="1" x14ac:dyDescent="0.4">
      <c r="A8" s="77" t="s">
        <v>225</v>
      </c>
      <c r="B8" s="19"/>
      <c r="C8" s="99"/>
      <c r="D8" s="20"/>
      <c r="E8" s="21"/>
      <c r="F8" s="22"/>
      <c r="G8" s="22"/>
      <c r="H8" s="10"/>
      <c r="M8" s="60"/>
    </row>
    <row r="9" spans="1:13" ht="23.5" x14ac:dyDescent="0.55000000000000004">
      <c r="A9" s="77" t="s">
        <v>114</v>
      </c>
      <c r="B9" s="23" t="str">
        <f>B218</f>
        <v>OPERATIONS</v>
      </c>
      <c r="C9" s="100"/>
      <c r="D9" s="24"/>
      <c r="E9" s="25"/>
      <c r="F9" s="26" t="str">
        <f>CONCATENATE("Overall Weight:   ", F218*100, "%")</f>
        <v>Overall Weight:   30%</v>
      </c>
      <c r="G9" s="26"/>
      <c r="H9" s="10"/>
      <c r="M9" s="60"/>
    </row>
    <row r="10" spans="1:13" ht="24" thickBot="1" x14ac:dyDescent="0.6">
      <c r="A10" s="77" t="s">
        <v>114</v>
      </c>
      <c r="B10" s="27"/>
      <c r="C10" s="101"/>
      <c r="D10" s="168" t="s">
        <v>14</v>
      </c>
      <c r="E10" s="168"/>
      <c r="F10" s="28">
        <f>E224</f>
        <v>0.68088084464560938</v>
      </c>
      <c r="G10" s="28"/>
      <c r="H10" s="10"/>
      <c r="M10" s="60"/>
    </row>
    <row r="11" spans="1:13" ht="21.5" thickBot="1" x14ac:dyDescent="0.4">
      <c r="A11" s="77" t="s">
        <v>114</v>
      </c>
      <c r="B11" s="68" t="s">
        <v>18</v>
      </c>
      <c r="C11" s="68" t="s">
        <v>227</v>
      </c>
      <c r="D11" s="69" t="s">
        <v>4</v>
      </c>
      <c r="E11" s="69" t="s">
        <v>83</v>
      </c>
      <c r="F11" s="69" t="s">
        <v>17</v>
      </c>
      <c r="G11" s="69" t="s">
        <v>228</v>
      </c>
      <c r="H11" s="10"/>
      <c r="M11" s="61"/>
    </row>
    <row r="12" spans="1:13" ht="29.5" thickBot="1" x14ac:dyDescent="0.4">
      <c r="A12" s="77" t="s">
        <v>114</v>
      </c>
      <c r="B12" s="29" t="s">
        <v>19</v>
      </c>
      <c r="C12" s="108">
        <v>10</v>
      </c>
      <c r="D12" s="30">
        <f>C12/SUM($C$12:$C$21)</f>
        <v>0.08</v>
      </c>
      <c r="E12" s="6">
        <v>2</v>
      </c>
      <c r="F12" s="7"/>
      <c r="G12" s="7"/>
      <c r="H12" s="10">
        <v>1</v>
      </c>
      <c r="M12" s="61"/>
    </row>
    <row r="13" spans="1:13" ht="29.5" thickBot="1" x14ac:dyDescent="0.4">
      <c r="A13" s="77" t="s">
        <v>114</v>
      </c>
      <c r="B13" s="29" t="s">
        <v>20</v>
      </c>
      <c r="C13" s="108">
        <v>20</v>
      </c>
      <c r="D13" s="30">
        <f t="shared" ref="D13:D20" si="0">C13/SUM($C$12:$C$21)</f>
        <v>0.16</v>
      </c>
      <c r="E13" s="6">
        <v>2</v>
      </c>
      <c r="F13" s="7"/>
      <c r="G13" s="7"/>
      <c r="H13" s="10">
        <v>1</v>
      </c>
      <c r="M13" s="60"/>
    </row>
    <row r="14" spans="1:13" ht="44" thickBot="1" x14ac:dyDescent="0.4">
      <c r="A14" s="77" t="s">
        <v>114</v>
      </c>
      <c r="B14" s="29" t="s">
        <v>108</v>
      </c>
      <c r="C14" s="108">
        <v>10</v>
      </c>
      <c r="D14" s="30">
        <f t="shared" si="0"/>
        <v>0.08</v>
      </c>
      <c r="E14" s="6">
        <v>1</v>
      </c>
      <c r="F14" s="7"/>
      <c r="G14" s="7"/>
      <c r="H14" s="10">
        <v>1</v>
      </c>
      <c r="M14" s="61"/>
    </row>
    <row r="15" spans="1:13" ht="29.5" thickBot="1" x14ac:dyDescent="0.4">
      <c r="A15" s="77" t="s">
        <v>114</v>
      </c>
      <c r="B15" s="29" t="s">
        <v>21</v>
      </c>
      <c r="C15" s="108">
        <v>20</v>
      </c>
      <c r="D15" s="30">
        <f t="shared" si="0"/>
        <v>0.16</v>
      </c>
      <c r="E15" s="6">
        <v>1</v>
      </c>
      <c r="F15" s="7"/>
      <c r="G15" s="7"/>
      <c r="H15" s="10">
        <v>1</v>
      </c>
      <c r="M15" s="61"/>
    </row>
    <row r="16" spans="1:13" ht="16" thickBot="1" x14ac:dyDescent="0.4">
      <c r="A16" s="77" t="s">
        <v>121</v>
      </c>
      <c r="B16" s="29" t="s">
        <v>115</v>
      </c>
      <c r="C16" s="108">
        <v>10</v>
      </c>
      <c r="D16" s="30">
        <f t="shared" si="0"/>
        <v>0.08</v>
      </c>
      <c r="E16" s="6">
        <v>2</v>
      </c>
      <c r="F16" s="7"/>
      <c r="G16" s="7"/>
      <c r="H16" s="10">
        <v>1</v>
      </c>
      <c r="M16" s="61"/>
    </row>
    <row r="17" spans="1:13" ht="16" thickBot="1" x14ac:dyDescent="0.4">
      <c r="A17" s="77" t="s">
        <v>121</v>
      </c>
      <c r="B17" s="29" t="s">
        <v>116</v>
      </c>
      <c r="C17" s="108">
        <v>10</v>
      </c>
      <c r="D17" s="30">
        <f t="shared" si="0"/>
        <v>0.08</v>
      </c>
      <c r="E17" s="6">
        <v>2</v>
      </c>
      <c r="F17" s="7"/>
      <c r="G17" s="7"/>
      <c r="H17" s="10">
        <v>1</v>
      </c>
      <c r="M17" s="61"/>
    </row>
    <row r="18" spans="1:13" ht="58.5" thickBot="1" x14ac:dyDescent="0.4">
      <c r="A18" s="77" t="s">
        <v>121</v>
      </c>
      <c r="B18" s="29" t="s">
        <v>117</v>
      </c>
      <c r="C18" s="108">
        <v>10</v>
      </c>
      <c r="D18" s="30">
        <f t="shared" si="0"/>
        <v>0.08</v>
      </c>
      <c r="E18" s="6">
        <v>1</v>
      </c>
      <c r="F18" s="7"/>
      <c r="G18" s="7"/>
      <c r="H18" s="10">
        <v>1</v>
      </c>
      <c r="M18" s="61"/>
    </row>
    <row r="19" spans="1:13" ht="29.5" thickBot="1" x14ac:dyDescent="0.4">
      <c r="A19" s="77" t="s">
        <v>121</v>
      </c>
      <c r="B19" s="29" t="s">
        <v>118</v>
      </c>
      <c r="C19" s="108">
        <v>10</v>
      </c>
      <c r="D19" s="30">
        <f t="shared" si="0"/>
        <v>0.08</v>
      </c>
      <c r="E19" s="6">
        <v>2</v>
      </c>
      <c r="F19" s="7"/>
      <c r="G19" s="7"/>
      <c r="H19" s="10">
        <v>1</v>
      </c>
      <c r="M19" s="61"/>
    </row>
    <row r="20" spans="1:13" ht="44" thickBot="1" x14ac:dyDescent="0.4">
      <c r="A20" s="77" t="s">
        <v>121</v>
      </c>
      <c r="B20" s="29" t="s">
        <v>119</v>
      </c>
      <c r="C20" s="108">
        <v>15</v>
      </c>
      <c r="D20" s="30">
        <f t="shared" si="0"/>
        <v>0.12</v>
      </c>
      <c r="E20" s="6">
        <v>1</v>
      </c>
      <c r="F20" s="7"/>
      <c r="G20" s="7"/>
      <c r="H20" s="10">
        <v>1</v>
      </c>
      <c r="M20" s="61"/>
    </row>
    <row r="21" spans="1:13" ht="58.5" thickBot="1" x14ac:dyDescent="0.4">
      <c r="A21" s="77" t="s">
        <v>121</v>
      </c>
      <c r="B21" s="29" t="s">
        <v>120</v>
      </c>
      <c r="C21" s="108">
        <v>10</v>
      </c>
      <c r="D21" s="30">
        <f>C21/SUM($C$12:$C$21)</f>
        <v>0.08</v>
      </c>
      <c r="E21" s="6">
        <v>1</v>
      </c>
      <c r="F21" s="7"/>
      <c r="G21" s="7"/>
      <c r="H21" s="10">
        <v>1</v>
      </c>
      <c r="M21" s="61"/>
    </row>
    <row r="22" spans="1:13" ht="16" thickBot="1" x14ac:dyDescent="0.4">
      <c r="A22" s="77" t="s">
        <v>114</v>
      </c>
      <c r="B22" s="32" t="s">
        <v>106</v>
      </c>
      <c r="C22" s="112"/>
      <c r="D22" s="86"/>
      <c r="E22" s="113">
        <f>((D21*E21)+(D20*E20)+(D19*E19)+(D18*E18)+(D17*E17)+(D16*E16)+(D15*E15)+(D14*E14)+(D13*E13)+(D12*E12))/2</f>
        <v>0.74</v>
      </c>
      <c r="F22" s="56"/>
      <c r="G22" s="56"/>
      <c r="H22" s="10"/>
      <c r="M22" s="61"/>
    </row>
    <row r="23" spans="1:13" ht="21.5" thickBot="1" x14ac:dyDescent="0.4">
      <c r="A23" s="77" t="s">
        <v>114</v>
      </c>
      <c r="B23" s="68" t="s">
        <v>22</v>
      </c>
      <c r="C23" s="68" t="s">
        <v>227</v>
      </c>
      <c r="D23" s="68" t="s">
        <v>4</v>
      </c>
      <c r="E23" s="69" t="s">
        <v>83</v>
      </c>
      <c r="F23" s="68"/>
      <c r="G23" s="68"/>
      <c r="H23" s="10"/>
      <c r="M23" s="61"/>
    </row>
    <row r="24" spans="1:13" ht="29.5" thickBot="1" x14ac:dyDescent="0.4">
      <c r="A24" s="77" t="s">
        <v>114</v>
      </c>
      <c r="B24" s="29" t="s">
        <v>23</v>
      </c>
      <c r="C24" s="108">
        <v>5</v>
      </c>
      <c r="D24" s="30">
        <f>C24/SUM($C$24:$C$29)</f>
        <v>0.1111111111111111</v>
      </c>
      <c r="E24" s="6">
        <v>2</v>
      </c>
      <c r="F24" s="7"/>
      <c r="G24" s="7"/>
      <c r="H24" s="10">
        <v>1</v>
      </c>
      <c r="M24" s="60"/>
    </row>
    <row r="25" spans="1:13" ht="44" thickBot="1" x14ac:dyDescent="0.4">
      <c r="A25" s="77" t="s">
        <v>114</v>
      </c>
      <c r="B25" s="29" t="s">
        <v>24</v>
      </c>
      <c r="C25" s="108">
        <v>10</v>
      </c>
      <c r="D25" s="30">
        <f t="shared" ref="D25:D29" si="1">C25/SUM($C$24:$C$29)</f>
        <v>0.22222222222222221</v>
      </c>
      <c r="E25" s="6">
        <v>2</v>
      </c>
      <c r="F25" s="7"/>
      <c r="G25" s="7"/>
      <c r="H25" s="10">
        <v>1</v>
      </c>
      <c r="M25" s="62"/>
    </row>
    <row r="26" spans="1:13" ht="29.5" thickBot="1" x14ac:dyDescent="0.4">
      <c r="A26" s="77" t="s">
        <v>114</v>
      </c>
      <c r="B26" s="29" t="s">
        <v>25</v>
      </c>
      <c r="C26" s="108">
        <v>0</v>
      </c>
      <c r="D26" s="30">
        <f t="shared" si="1"/>
        <v>0</v>
      </c>
      <c r="E26" s="6">
        <v>2</v>
      </c>
      <c r="F26" s="7"/>
      <c r="G26" s="7"/>
      <c r="H26" s="10">
        <v>1</v>
      </c>
      <c r="M26" s="60"/>
    </row>
    <row r="27" spans="1:13" ht="16" thickBot="1" x14ac:dyDescent="0.4">
      <c r="A27" s="77" t="s">
        <v>114</v>
      </c>
      <c r="B27" s="29" t="s">
        <v>26</v>
      </c>
      <c r="C27" s="108">
        <v>10</v>
      </c>
      <c r="D27" s="30">
        <f t="shared" si="1"/>
        <v>0.22222222222222221</v>
      </c>
      <c r="E27" s="6">
        <v>1</v>
      </c>
      <c r="F27" s="7"/>
      <c r="G27" s="7"/>
      <c r="H27" s="10">
        <v>1</v>
      </c>
      <c r="M27" s="60"/>
    </row>
    <row r="28" spans="1:13" ht="29.5" thickBot="1" x14ac:dyDescent="0.4">
      <c r="A28" s="77" t="s">
        <v>121</v>
      </c>
      <c r="B28" s="29" t="s">
        <v>122</v>
      </c>
      <c r="C28" s="108">
        <v>10</v>
      </c>
      <c r="D28" s="30">
        <f t="shared" si="1"/>
        <v>0.22222222222222221</v>
      </c>
      <c r="E28" s="6">
        <v>1</v>
      </c>
      <c r="F28" s="7"/>
      <c r="G28" s="7"/>
      <c r="H28" s="10">
        <v>1</v>
      </c>
      <c r="M28" s="60"/>
    </row>
    <row r="29" spans="1:13" ht="16" thickBot="1" x14ac:dyDescent="0.4">
      <c r="A29" s="77" t="s">
        <v>121</v>
      </c>
      <c r="B29" s="29" t="s">
        <v>123</v>
      </c>
      <c r="C29" s="108">
        <v>10</v>
      </c>
      <c r="D29" s="30">
        <f t="shared" si="1"/>
        <v>0.22222222222222221</v>
      </c>
      <c r="E29" s="6">
        <v>1</v>
      </c>
      <c r="F29" s="7"/>
      <c r="G29" s="7"/>
      <c r="H29" s="10">
        <v>1</v>
      </c>
      <c r="M29" s="60"/>
    </row>
    <row r="30" spans="1:13" ht="16" thickBot="1" x14ac:dyDescent="0.4">
      <c r="A30" s="77" t="s">
        <v>114</v>
      </c>
      <c r="B30" s="32" t="s">
        <v>105</v>
      </c>
      <c r="C30" s="112"/>
      <c r="D30" s="86"/>
      <c r="E30" s="113">
        <f>((D29*E29)+(D28*E28)+(D27*E27)+(D26*E26)+(D25*E25)+(D24*E24))/2</f>
        <v>0.66666666666666674</v>
      </c>
      <c r="F30" s="57"/>
      <c r="G30" s="57"/>
      <c r="H30" s="10"/>
      <c r="M30" s="60"/>
    </row>
    <row r="31" spans="1:13" ht="21.5" thickBot="1" x14ac:dyDescent="0.4">
      <c r="A31" s="77" t="s">
        <v>114</v>
      </c>
      <c r="B31" s="68" t="s">
        <v>27</v>
      </c>
      <c r="C31" s="68" t="s">
        <v>227</v>
      </c>
      <c r="D31" s="68" t="s">
        <v>4</v>
      </c>
      <c r="E31" s="69" t="s">
        <v>83</v>
      </c>
      <c r="F31" s="68"/>
      <c r="G31" s="68"/>
      <c r="H31" s="10"/>
      <c r="M31" s="60"/>
    </row>
    <row r="32" spans="1:13" ht="58" customHeight="1" thickBot="1" x14ac:dyDescent="0.4">
      <c r="A32" s="77" t="s">
        <v>114</v>
      </c>
      <c r="B32" s="29" t="s">
        <v>82</v>
      </c>
      <c r="C32" s="108">
        <v>10</v>
      </c>
      <c r="D32" s="30">
        <f>C32/SUM($C$32:$C$42)</f>
        <v>7.6923076923076927E-2</v>
      </c>
      <c r="E32" s="6">
        <v>2</v>
      </c>
      <c r="F32" s="7"/>
      <c r="G32" s="7"/>
      <c r="H32" s="10">
        <v>1</v>
      </c>
      <c r="M32" s="60"/>
    </row>
    <row r="33" spans="1:13" ht="78.5" customHeight="1" thickBot="1" x14ac:dyDescent="0.4">
      <c r="A33" s="77" t="s">
        <v>114</v>
      </c>
      <c r="B33" s="29" t="s">
        <v>109</v>
      </c>
      <c r="C33" s="108">
        <v>10</v>
      </c>
      <c r="D33" s="30">
        <f t="shared" ref="D33:D42" si="2">C33/SUM($C$32:$C$42)</f>
        <v>7.6923076923076927E-2</v>
      </c>
      <c r="E33" s="6">
        <v>1</v>
      </c>
      <c r="F33" s="7"/>
      <c r="G33" s="7"/>
      <c r="H33" s="10">
        <v>1</v>
      </c>
      <c r="M33" s="60"/>
    </row>
    <row r="34" spans="1:13" ht="29.5" thickBot="1" x14ac:dyDescent="0.4">
      <c r="A34" s="77" t="s">
        <v>114</v>
      </c>
      <c r="B34" s="29" t="s">
        <v>28</v>
      </c>
      <c r="C34" s="108">
        <v>20</v>
      </c>
      <c r="D34" s="30">
        <f t="shared" si="2"/>
        <v>0.15384615384615385</v>
      </c>
      <c r="E34" s="6">
        <v>2</v>
      </c>
      <c r="F34" s="7"/>
      <c r="G34" s="7"/>
      <c r="H34" s="10">
        <v>1</v>
      </c>
      <c r="M34" s="60"/>
    </row>
    <row r="35" spans="1:13" ht="44" thickBot="1" x14ac:dyDescent="0.4">
      <c r="A35" s="77" t="s">
        <v>114</v>
      </c>
      <c r="B35" s="29" t="s">
        <v>29</v>
      </c>
      <c r="C35" s="108">
        <v>10</v>
      </c>
      <c r="D35" s="30">
        <f t="shared" si="2"/>
        <v>7.6923076923076927E-2</v>
      </c>
      <c r="E35" s="6">
        <v>1</v>
      </c>
      <c r="F35" s="7"/>
      <c r="G35" s="7"/>
      <c r="H35" s="10">
        <v>1</v>
      </c>
      <c r="M35" s="60"/>
    </row>
    <row r="36" spans="1:13" ht="29.5" thickBot="1" x14ac:dyDescent="0.4">
      <c r="A36" s="77" t="s">
        <v>121</v>
      </c>
      <c r="B36" s="29" t="s">
        <v>124</v>
      </c>
      <c r="C36" s="108">
        <v>10</v>
      </c>
      <c r="D36" s="30">
        <f t="shared" si="2"/>
        <v>7.6923076923076927E-2</v>
      </c>
      <c r="E36" s="6">
        <v>1</v>
      </c>
      <c r="F36" s="88"/>
      <c r="G36" s="88"/>
      <c r="H36" s="10">
        <v>1</v>
      </c>
      <c r="M36" s="60"/>
    </row>
    <row r="37" spans="1:13" ht="29.5" thickBot="1" x14ac:dyDescent="0.4">
      <c r="A37" s="77" t="s">
        <v>121</v>
      </c>
      <c r="B37" s="29" t="s">
        <v>125</v>
      </c>
      <c r="C37" s="108">
        <v>10</v>
      </c>
      <c r="D37" s="30">
        <f t="shared" si="2"/>
        <v>7.6923076923076927E-2</v>
      </c>
      <c r="E37" s="6">
        <v>1</v>
      </c>
      <c r="F37" s="88"/>
      <c r="G37" s="88"/>
      <c r="H37" s="10">
        <v>1</v>
      </c>
      <c r="M37" s="60"/>
    </row>
    <row r="38" spans="1:13" ht="44" thickBot="1" x14ac:dyDescent="0.4">
      <c r="A38" s="77" t="s">
        <v>121</v>
      </c>
      <c r="B38" s="29" t="s">
        <v>126</v>
      </c>
      <c r="C38" s="108">
        <v>10</v>
      </c>
      <c r="D38" s="30">
        <f t="shared" si="2"/>
        <v>7.6923076923076927E-2</v>
      </c>
      <c r="E38" s="6">
        <v>1</v>
      </c>
      <c r="F38" s="88"/>
      <c r="G38" s="88"/>
      <c r="H38" s="10">
        <v>1</v>
      </c>
      <c r="M38" s="60"/>
    </row>
    <row r="39" spans="1:13" ht="29.5" thickBot="1" x14ac:dyDescent="0.4">
      <c r="A39" s="77" t="s">
        <v>121</v>
      </c>
      <c r="B39" s="29" t="s">
        <v>127</v>
      </c>
      <c r="C39" s="108">
        <v>20</v>
      </c>
      <c r="D39" s="30">
        <f t="shared" si="2"/>
        <v>0.15384615384615385</v>
      </c>
      <c r="E39" s="6">
        <v>1</v>
      </c>
      <c r="F39" s="88"/>
      <c r="G39" s="88"/>
      <c r="H39" s="10">
        <v>1</v>
      </c>
      <c r="M39" s="60"/>
    </row>
    <row r="40" spans="1:13" ht="44" thickBot="1" x14ac:dyDescent="0.4">
      <c r="A40" s="77" t="s">
        <v>121</v>
      </c>
      <c r="B40" s="29" t="s">
        <v>128</v>
      </c>
      <c r="C40" s="108">
        <v>10</v>
      </c>
      <c r="D40" s="30">
        <f t="shared" si="2"/>
        <v>7.6923076923076927E-2</v>
      </c>
      <c r="E40" s="6">
        <v>1</v>
      </c>
      <c r="F40" s="88"/>
      <c r="G40" s="88"/>
      <c r="H40" s="10">
        <v>1</v>
      </c>
      <c r="M40" s="60"/>
    </row>
    <row r="41" spans="1:13" ht="44" thickBot="1" x14ac:dyDescent="0.4">
      <c r="A41" s="77" t="s">
        <v>121</v>
      </c>
      <c r="B41" s="29" t="s">
        <v>129</v>
      </c>
      <c r="C41" s="108">
        <v>10</v>
      </c>
      <c r="D41" s="30">
        <f t="shared" si="2"/>
        <v>7.6923076923076927E-2</v>
      </c>
      <c r="E41" s="6">
        <v>1</v>
      </c>
      <c r="F41" s="88"/>
      <c r="G41" s="88"/>
      <c r="H41" s="10">
        <v>1</v>
      </c>
      <c r="M41" s="60"/>
    </row>
    <row r="42" spans="1:13" ht="58.5" thickBot="1" x14ac:dyDescent="0.4">
      <c r="A42" s="77" t="s">
        <v>121</v>
      </c>
      <c r="B42" s="29" t="s">
        <v>224</v>
      </c>
      <c r="C42" s="108">
        <v>10</v>
      </c>
      <c r="D42" s="30">
        <f t="shared" si="2"/>
        <v>7.6923076923076927E-2</v>
      </c>
      <c r="E42" s="6">
        <v>1</v>
      </c>
      <c r="F42" s="88"/>
      <c r="G42" s="88"/>
      <c r="H42" s="10">
        <v>1</v>
      </c>
      <c r="M42" s="60"/>
    </row>
    <row r="43" spans="1:13" ht="16" thickBot="1" x14ac:dyDescent="0.4">
      <c r="A43" s="77" t="s">
        <v>114</v>
      </c>
      <c r="B43" s="33" t="s">
        <v>104</v>
      </c>
      <c r="C43" s="109"/>
      <c r="D43" s="86"/>
      <c r="E43" s="113">
        <f>((D42*E42)+(D41*E41)+(D40*E40)+(D39*E39)+(D38*E38)+(D37*E37)+(D36*E36)+(D35*E35)+(D34*E34)+(D33*E33)+(D32*E32))/2</f>
        <v>0.61538461538461542</v>
      </c>
      <c r="F43" s="58"/>
      <c r="G43" s="58"/>
      <c r="H43" s="10"/>
      <c r="M43" s="60"/>
    </row>
    <row r="44" spans="1:13" ht="21.5" thickBot="1" x14ac:dyDescent="0.4">
      <c r="A44" s="77" t="s">
        <v>121</v>
      </c>
      <c r="B44" s="68" t="s">
        <v>130</v>
      </c>
      <c r="C44" s="68" t="s">
        <v>227</v>
      </c>
      <c r="D44" s="68" t="s">
        <v>4</v>
      </c>
      <c r="E44" s="69" t="s">
        <v>83</v>
      </c>
      <c r="F44" s="68"/>
      <c r="G44" s="68"/>
      <c r="H44" s="10"/>
      <c r="M44" s="59"/>
    </row>
    <row r="45" spans="1:13" ht="29.5" thickBot="1" x14ac:dyDescent="0.4">
      <c r="A45" s="77" t="s">
        <v>121</v>
      </c>
      <c r="B45" s="29" t="s">
        <v>132</v>
      </c>
      <c r="C45" s="108">
        <v>10</v>
      </c>
      <c r="D45" s="30">
        <f>C45/SUM($C$45:$C$52)</f>
        <v>0.1</v>
      </c>
      <c r="E45" s="6">
        <v>1</v>
      </c>
      <c r="F45" s="7"/>
      <c r="G45" s="7"/>
      <c r="H45" s="10">
        <v>1</v>
      </c>
      <c r="M45" s="59"/>
    </row>
    <row r="46" spans="1:13" ht="29.5" thickBot="1" x14ac:dyDescent="0.4">
      <c r="A46" s="77" t="s">
        <v>121</v>
      </c>
      <c r="B46" s="29" t="s">
        <v>133</v>
      </c>
      <c r="C46" s="108">
        <v>20</v>
      </c>
      <c r="D46" s="30">
        <f t="shared" ref="D46:D52" si="3">C46/SUM($C$45:$C$52)</f>
        <v>0.2</v>
      </c>
      <c r="E46" s="6">
        <v>1</v>
      </c>
      <c r="F46" s="7"/>
      <c r="G46" s="7"/>
      <c r="H46" s="10">
        <v>1</v>
      </c>
      <c r="M46" s="59"/>
    </row>
    <row r="47" spans="1:13" ht="44" thickBot="1" x14ac:dyDescent="0.4">
      <c r="A47" s="77" t="s">
        <v>121</v>
      </c>
      <c r="B47" s="29" t="s">
        <v>134</v>
      </c>
      <c r="C47" s="108">
        <v>10</v>
      </c>
      <c r="D47" s="30">
        <f t="shared" si="3"/>
        <v>0.1</v>
      </c>
      <c r="E47" s="6">
        <v>1</v>
      </c>
      <c r="F47" s="7"/>
      <c r="G47" s="7"/>
      <c r="H47" s="10">
        <v>1</v>
      </c>
      <c r="M47" s="59"/>
    </row>
    <row r="48" spans="1:13" ht="29.5" thickBot="1" x14ac:dyDescent="0.4">
      <c r="A48" s="77" t="s">
        <v>121</v>
      </c>
      <c r="B48" s="29" t="s">
        <v>135</v>
      </c>
      <c r="C48" s="108">
        <v>10</v>
      </c>
      <c r="D48" s="30">
        <f t="shared" si="3"/>
        <v>0.1</v>
      </c>
      <c r="E48" s="6">
        <v>1</v>
      </c>
      <c r="F48" s="7"/>
      <c r="G48" s="7"/>
      <c r="H48" s="10">
        <v>1</v>
      </c>
      <c r="M48" s="59"/>
    </row>
    <row r="49" spans="1:13" ht="44" thickBot="1" x14ac:dyDescent="0.4">
      <c r="A49" s="77" t="s">
        <v>121</v>
      </c>
      <c r="B49" s="29" t="s">
        <v>136</v>
      </c>
      <c r="C49" s="108">
        <v>10</v>
      </c>
      <c r="D49" s="30">
        <f t="shared" si="3"/>
        <v>0.1</v>
      </c>
      <c r="E49" s="6">
        <v>1</v>
      </c>
      <c r="F49" s="7"/>
      <c r="G49" s="7"/>
      <c r="H49" s="10">
        <v>1</v>
      </c>
      <c r="M49" s="59"/>
    </row>
    <row r="50" spans="1:13" ht="44" thickBot="1" x14ac:dyDescent="0.4">
      <c r="A50" s="77" t="s">
        <v>121</v>
      </c>
      <c r="B50" s="29" t="s">
        <v>137</v>
      </c>
      <c r="C50" s="108">
        <v>20</v>
      </c>
      <c r="D50" s="30">
        <f t="shared" si="3"/>
        <v>0.2</v>
      </c>
      <c r="E50" s="6">
        <v>1</v>
      </c>
      <c r="F50" s="7"/>
      <c r="G50" s="7"/>
      <c r="H50" s="10">
        <v>1</v>
      </c>
      <c r="M50" s="59"/>
    </row>
    <row r="51" spans="1:13" ht="44" thickBot="1" x14ac:dyDescent="0.4">
      <c r="A51" s="77" t="s">
        <v>121</v>
      </c>
      <c r="B51" s="29" t="s">
        <v>138</v>
      </c>
      <c r="C51" s="108">
        <v>10</v>
      </c>
      <c r="D51" s="30">
        <f t="shared" si="3"/>
        <v>0.1</v>
      </c>
      <c r="E51" s="6">
        <v>1</v>
      </c>
      <c r="F51" s="85"/>
      <c r="G51" s="85"/>
      <c r="H51" s="10">
        <v>1</v>
      </c>
      <c r="M51" s="59"/>
    </row>
    <row r="52" spans="1:13" ht="29.5" thickBot="1" x14ac:dyDescent="0.4">
      <c r="A52" s="77" t="s">
        <v>121</v>
      </c>
      <c r="B52" s="29" t="s">
        <v>139</v>
      </c>
      <c r="C52" s="108">
        <v>10</v>
      </c>
      <c r="D52" s="30">
        <f t="shared" si="3"/>
        <v>0.1</v>
      </c>
      <c r="E52" s="6">
        <v>1</v>
      </c>
      <c r="F52" s="85"/>
      <c r="G52" s="85"/>
      <c r="H52" s="10">
        <v>1</v>
      </c>
      <c r="M52" s="59"/>
    </row>
    <row r="53" spans="1:13" ht="16" thickBot="1" x14ac:dyDescent="0.4">
      <c r="A53" s="77" t="s">
        <v>121</v>
      </c>
      <c r="B53" s="33" t="s">
        <v>131</v>
      </c>
      <c r="C53" s="109"/>
      <c r="D53" s="86"/>
      <c r="E53" s="113">
        <f>((D52*E52)+(D51*E51)+(D50*E50)+(D49*E49)+(D48*E48)+(D47*E47)+(D46*E46)+(D45*E45))/2</f>
        <v>0.49999999999999994</v>
      </c>
      <c r="F53" s="58"/>
      <c r="G53" s="58"/>
      <c r="H53" s="10"/>
      <c r="M53" s="59"/>
    </row>
    <row r="54" spans="1:13" ht="21.5" thickBot="1" x14ac:dyDescent="0.4">
      <c r="A54" s="77" t="s">
        <v>114</v>
      </c>
      <c r="B54" s="68" t="s">
        <v>79</v>
      </c>
      <c r="C54" s="68" t="s">
        <v>227</v>
      </c>
      <c r="D54" s="68" t="s">
        <v>4</v>
      </c>
      <c r="E54" s="69" t="s">
        <v>83</v>
      </c>
      <c r="F54" s="68"/>
      <c r="G54" s="68"/>
      <c r="H54" s="10"/>
      <c r="M54" s="59"/>
    </row>
    <row r="55" spans="1:13" ht="44" thickBot="1" x14ac:dyDescent="0.4">
      <c r="A55" s="77" t="s">
        <v>114</v>
      </c>
      <c r="B55" s="29" t="s">
        <v>31</v>
      </c>
      <c r="C55" s="108">
        <v>10</v>
      </c>
      <c r="D55" s="30">
        <f>C55/SUM($C$55:$C$67)</f>
        <v>5.8823529411764705E-2</v>
      </c>
      <c r="E55" s="6">
        <v>2</v>
      </c>
      <c r="F55" s="7"/>
      <c r="G55" s="7"/>
      <c r="H55" s="10">
        <v>1</v>
      </c>
      <c r="M55" s="59"/>
    </row>
    <row r="56" spans="1:13" ht="58.5" thickBot="1" x14ac:dyDescent="0.4">
      <c r="A56" s="77" t="s">
        <v>114</v>
      </c>
      <c r="B56" s="29" t="s">
        <v>32</v>
      </c>
      <c r="C56" s="108">
        <v>20</v>
      </c>
      <c r="D56" s="30">
        <f t="shared" ref="D56:D67" si="4">C56/SUM($C$55:$C$67)</f>
        <v>0.11764705882352941</v>
      </c>
      <c r="E56" s="6">
        <v>1</v>
      </c>
      <c r="F56" s="85" t="s">
        <v>84</v>
      </c>
      <c r="G56" s="85"/>
      <c r="H56" s="10">
        <v>1</v>
      </c>
      <c r="M56" s="59"/>
    </row>
    <row r="57" spans="1:13" ht="44" thickBot="1" x14ac:dyDescent="0.4">
      <c r="A57" s="77" t="s">
        <v>114</v>
      </c>
      <c r="B57" s="29" t="s">
        <v>33</v>
      </c>
      <c r="C57" s="108">
        <v>10</v>
      </c>
      <c r="D57" s="30">
        <f t="shared" si="4"/>
        <v>5.8823529411764705E-2</v>
      </c>
      <c r="E57" s="6">
        <v>9.9999999999999994E-12</v>
      </c>
      <c r="F57" s="85" t="s">
        <v>84</v>
      </c>
      <c r="G57" s="85"/>
      <c r="H57" s="10">
        <v>1</v>
      </c>
      <c r="M57" s="59"/>
    </row>
    <row r="58" spans="1:13" ht="44" thickBot="1" x14ac:dyDescent="0.4">
      <c r="A58" s="77" t="s">
        <v>114</v>
      </c>
      <c r="B58" s="29" t="s">
        <v>107</v>
      </c>
      <c r="C58" s="108">
        <v>10</v>
      </c>
      <c r="D58" s="30">
        <f t="shared" si="4"/>
        <v>5.8823529411764705E-2</v>
      </c>
      <c r="E58" s="6">
        <v>2</v>
      </c>
      <c r="F58" s="7"/>
      <c r="G58" s="7"/>
      <c r="H58" s="10">
        <v>1</v>
      </c>
      <c r="M58" s="59"/>
    </row>
    <row r="59" spans="1:13" ht="29.5" thickBot="1" x14ac:dyDescent="0.4">
      <c r="A59" s="77" t="s">
        <v>121</v>
      </c>
      <c r="B59" s="29" t="s">
        <v>140</v>
      </c>
      <c r="C59" s="108">
        <v>20</v>
      </c>
      <c r="D59" s="30">
        <f t="shared" si="4"/>
        <v>0.11764705882352941</v>
      </c>
      <c r="E59" s="6">
        <v>2</v>
      </c>
      <c r="F59" s="7"/>
      <c r="G59" s="7"/>
      <c r="H59" s="10">
        <v>1</v>
      </c>
      <c r="M59" s="59"/>
    </row>
    <row r="60" spans="1:13" ht="44" thickBot="1" x14ac:dyDescent="0.4">
      <c r="A60" s="77" t="s">
        <v>121</v>
      </c>
      <c r="B60" s="29" t="s">
        <v>141</v>
      </c>
      <c r="C60" s="108">
        <v>10</v>
      </c>
      <c r="D60" s="30">
        <f t="shared" si="4"/>
        <v>5.8823529411764705E-2</v>
      </c>
      <c r="E60" s="6">
        <v>2</v>
      </c>
      <c r="F60" s="7"/>
      <c r="G60" s="7"/>
      <c r="H60" s="10">
        <v>1</v>
      </c>
      <c r="M60" s="59"/>
    </row>
    <row r="61" spans="1:13" ht="29.5" thickBot="1" x14ac:dyDescent="0.4">
      <c r="A61" s="77" t="s">
        <v>121</v>
      </c>
      <c r="B61" s="29" t="s">
        <v>142</v>
      </c>
      <c r="C61" s="108">
        <v>10</v>
      </c>
      <c r="D61" s="30">
        <f t="shared" si="4"/>
        <v>5.8823529411764705E-2</v>
      </c>
      <c r="E61" s="6">
        <v>2</v>
      </c>
      <c r="F61" s="7"/>
      <c r="G61" s="7"/>
      <c r="H61" s="10">
        <v>1</v>
      </c>
      <c r="M61" s="59"/>
    </row>
    <row r="62" spans="1:13" ht="29.5" thickBot="1" x14ac:dyDescent="0.4">
      <c r="A62" s="77" t="s">
        <v>121</v>
      </c>
      <c r="B62" s="29" t="s">
        <v>143</v>
      </c>
      <c r="C62" s="108">
        <v>20</v>
      </c>
      <c r="D62" s="30">
        <f t="shared" si="4"/>
        <v>0.11764705882352941</v>
      </c>
      <c r="E62" s="6">
        <v>2</v>
      </c>
      <c r="F62" s="7"/>
      <c r="G62" s="7"/>
      <c r="H62" s="10">
        <v>1</v>
      </c>
      <c r="M62" s="59"/>
    </row>
    <row r="63" spans="1:13" ht="44" thickBot="1" x14ac:dyDescent="0.4">
      <c r="A63" s="77" t="s">
        <v>121</v>
      </c>
      <c r="B63" s="29" t="s">
        <v>144</v>
      </c>
      <c r="C63" s="108">
        <v>10</v>
      </c>
      <c r="D63" s="30">
        <f t="shared" si="4"/>
        <v>5.8823529411764705E-2</v>
      </c>
      <c r="E63" s="6">
        <v>2</v>
      </c>
      <c r="F63" s="7"/>
      <c r="G63" s="7"/>
      <c r="H63" s="10">
        <v>1</v>
      </c>
      <c r="M63" s="59"/>
    </row>
    <row r="64" spans="1:13" ht="44" thickBot="1" x14ac:dyDescent="0.4">
      <c r="A64" s="77" t="s">
        <v>121</v>
      </c>
      <c r="B64" s="29" t="s">
        <v>145</v>
      </c>
      <c r="C64" s="108">
        <v>10</v>
      </c>
      <c r="D64" s="30">
        <f t="shared" si="4"/>
        <v>5.8823529411764705E-2</v>
      </c>
      <c r="E64" s="6">
        <v>2</v>
      </c>
      <c r="F64" s="7"/>
      <c r="G64" s="7"/>
      <c r="H64" s="10">
        <v>1</v>
      </c>
      <c r="M64" s="59"/>
    </row>
    <row r="65" spans="1:13" ht="29.5" thickBot="1" x14ac:dyDescent="0.4">
      <c r="A65" s="77" t="s">
        <v>121</v>
      </c>
      <c r="B65" s="29" t="s">
        <v>146</v>
      </c>
      <c r="C65" s="108">
        <v>20</v>
      </c>
      <c r="D65" s="30">
        <f t="shared" si="4"/>
        <v>0.11764705882352941</v>
      </c>
      <c r="E65" s="6">
        <v>2</v>
      </c>
      <c r="F65" s="7"/>
      <c r="G65" s="7"/>
      <c r="H65" s="10">
        <v>1</v>
      </c>
      <c r="M65" s="59"/>
    </row>
    <row r="66" spans="1:13" ht="44" thickBot="1" x14ac:dyDescent="0.4">
      <c r="A66" s="77" t="s">
        <v>121</v>
      </c>
      <c r="B66" s="29" t="s">
        <v>147</v>
      </c>
      <c r="C66" s="108">
        <v>10</v>
      </c>
      <c r="D66" s="30">
        <f t="shared" si="4"/>
        <v>5.8823529411764705E-2</v>
      </c>
      <c r="E66" s="6">
        <v>2</v>
      </c>
      <c r="F66" s="7"/>
      <c r="G66" s="7"/>
      <c r="H66" s="10">
        <v>1</v>
      </c>
      <c r="M66" s="59"/>
    </row>
    <row r="67" spans="1:13" ht="44" thickBot="1" x14ac:dyDescent="0.4">
      <c r="A67" s="77" t="s">
        <v>121</v>
      </c>
      <c r="B67" s="29" t="s">
        <v>148</v>
      </c>
      <c r="C67" s="108">
        <v>10</v>
      </c>
      <c r="D67" s="30">
        <f t="shared" si="4"/>
        <v>5.8823529411764705E-2</v>
      </c>
      <c r="E67" s="6">
        <v>2</v>
      </c>
      <c r="F67" s="7"/>
      <c r="G67" s="7"/>
      <c r="H67" s="10">
        <v>1</v>
      </c>
      <c r="M67" s="59"/>
    </row>
    <row r="68" spans="1:13" ht="16" thickBot="1" x14ac:dyDescent="0.4">
      <c r="A68" s="77" t="s">
        <v>114</v>
      </c>
      <c r="B68" s="33" t="s">
        <v>103</v>
      </c>
      <c r="C68" s="33"/>
      <c r="D68" s="86"/>
      <c r="E68" s="113">
        <f>((D67*E67)+(D66*E66)+(D65*E65)+(D64*E64)+(D63*E63)+(D62*E62)+(D61*E61)+(D60*E60)+(D59*E59)+(D58*E58)+(D57*E57)+(D56*E56)+(D55*E55))/2</f>
        <v>0.88235294117676477</v>
      </c>
      <c r="F68" s="56"/>
      <c r="G68" s="56"/>
      <c r="H68" s="10"/>
      <c r="M68" s="59"/>
    </row>
    <row r="69" spans="1:13" ht="23.5" x14ac:dyDescent="0.55000000000000004">
      <c r="A69" s="77" t="s">
        <v>114</v>
      </c>
      <c r="B69" s="23" t="str">
        <f>B226</f>
        <v>QUALITY</v>
      </c>
      <c r="C69" s="100"/>
      <c r="D69" s="24"/>
      <c r="E69" s="25"/>
      <c r="F69" s="26" t="str">
        <f>CONCATENATE("Overall Weight:   ", F226*100, "%")</f>
        <v>Overall Weight:   30%</v>
      </c>
      <c r="G69" s="26"/>
      <c r="H69" s="10"/>
    </row>
    <row r="70" spans="1:13" ht="16" thickBot="1" x14ac:dyDescent="0.4">
      <c r="A70" s="77" t="s">
        <v>114</v>
      </c>
      <c r="B70" s="157" t="s">
        <v>85</v>
      </c>
      <c r="C70" s="158"/>
      <c r="D70" s="158"/>
      <c r="E70" s="158"/>
      <c r="F70" s="28">
        <f>E233</f>
        <v>0.79069852941176477</v>
      </c>
      <c r="G70" s="28"/>
      <c r="H70" s="10"/>
    </row>
    <row r="71" spans="1:13" ht="21.5" thickBot="1" x14ac:dyDescent="0.4">
      <c r="A71" s="77" t="s">
        <v>114</v>
      </c>
      <c r="B71" s="68" t="s">
        <v>35</v>
      </c>
      <c r="C71" s="68" t="s">
        <v>227</v>
      </c>
      <c r="D71" s="68" t="s">
        <v>4</v>
      </c>
      <c r="E71" s="69" t="s">
        <v>83</v>
      </c>
      <c r="F71" s="68"/>
      <c r="G71" s="68"/>
      <c r="H71" s="10"/>
    </row>
    <row r="72" spans="1:13" ht="58.5" thickBot="1" x14ac:dyDescent="0.4">
      <c r="A72" s="77" t="s">
        <v>114</v>
      </c>
      <c r="B72" s="34" t="s">
        <v>36</v>
      </c>
      <c r="C72" s="110">
        <v>10</v>
      </c>
      <c r="D72" s="30">
        <f>C72/SUM($C$72:$C$79)</f>
        <v>0.1</v>
      </c>
      <c r="E72" s="6">
        <v>2</v>
      </c>
      <c r="F72" s="8"/>
      <c r="G72" s="8"/>
      <c r="H72" s="10">
        <v>1</v>
      </c>
    </row>
    <row r="73" spans="1:13" ht="44" thickBot="1" x14ac:dyDescent="0.4">
      <c r="A73" s="77" t="s">
        <v>114</v>
      </c>
      <c r="B73" s="34" t="s">
        <v>37</v>
      </c>
      <c r="C73" s="108">
        <v>20</v>
      </c>
      <c r="D73" s="30">
        <f t="shared" ref="D73:D79" si="5">C73/SUM($C$72:$C$79)</f>
        <v>0.2</v>
      </c>
      <c r="E73" s="6">
        <v>1</v>
      </c>
      <c r="F73" s="8"/>
      <c r="G73" s="8"/>
      <c r="H73" s="10">
        <v>1</v>
      </c>
    </row>
    <row r="74" spans="1:13" ht="29.5" thickBot="1" x14ac:dyDescent="0.4">
      <c r="A74" s="77" t="s">
        <v>114</v>
      </c>
      <c r="B74" s="29" t="s">
        <v>30</v>
      </c>
      <c r="C74" s="108">
        <v>10</v>
      </c>
      <c r="D74" s="30">
        <f t="shared" si="5"/>
        <v>0.1</v>
      </c>
      <c r="E74" s="6">
        <v>1</v>
      </c>
      <c r="F74" s="8"/>
      <c r="G74" s="8"/>
      <c r="H74" s="10">
        <v>1</v>
      </c>
    </row>
    <row r="75" spans="1:13" ht="73" thickBot="1" x14ac:dyDescent="0.4">
      <c r="A75" s="77" t="s">
        <v>114</v>
      </c>
      <c r="B75" s="34" t="s">
        <v>110</v>
      </c>
      <c r="C75" s="108">
        <v>10</v>
      </c>
      <c r="D75" s="30">
        <f t="shared" si="5"/>
        <v>0.1</v>
      </c>
      <c r="E75" s="6">
        <v>2</v>
      </c>
      <c r="F75" s="9"/>
      <c r="G75" s="9"/>
      <c r="H75" s="10">
        <v>1</v>
      </c>
    </row>
    <row r="76" spans="1:13" ht="29.5" thickBot="1" x14ac:dyDescent="0.4">
      <c r="A76" s="77" t="s">
        <v>121</v>
      </c>
      <c r="B76" s="34" t="s">
        <v>149</v>
      </c>
      <c r="C76" s="110">
        <v>10</v>
      </c>
      <c r="D76" s="30">
        <f t="shared" si="5"/>
        <v>0.1</v>
      </c>
      <c r="E76" s="6">
        <v>2</v>
      </c>
      <c r="F76" s="9"/>
      <c r="G76" s="9"/>
      <c r="H76" s="10">
        <v>1</v>
      </c>
    </row>
    <row r="77" spans="1:13" ht="44" thickBot="1" x14ac:dyDescent="0.4">
      <c r="A77" s="77" t="s">
        <v>121</v>
      </c>
      <c r="B77" s="34" t="s">
        <v>150</v>
      </c>
      <c r="C77" s="108">
        <v>20</v>
      </c>
      <c r="D77" s="30">
        <f t="shared" si="5"/>
        <v>0.2</v>
      </c>
      <c r="E77" s="6">
        <v>2</v>
      </c>
      <c r="F77" s="9"/>
      <c r="G77" s="9"/>
      <c r="H77" s="10">
        <v>1</v>
      </c>
    </row>
    <row r="78" spans="1:13" ht="44" thickBot="1" x14ac:dyDescent="0.4">
      <c r="A78" s="77" t="s">
        <v>121</v>
      </c>
      <c r="B78" s="34" t="s">
        <v>151</v>
      </c>
      <c r="C78" s="108">
        <v>10</v>
      </c>
      <c r="D78" s="30">
        <f t="shared" si="5"/>
        <v>0.1</v>
      </c>
      <c r="E78" s="6">
        <v>2</v>
      </c>
      <c r="F78" s="9"/>
      <c r="G78" s="9"/>
      <c r="H78" s="10">
        <v>1</v>
      </c>
    </row>
    <row r="79" spans="1:13" ht="29.5" thickBot="1" x14ac:dyDescent="0.4">
      <c r="A79" s="77" t="s">
        <v>121</v>
      </c>
      <c r="B79" s="34" t="s">
        <v>152</v>
      </c>
      <c r="C79" s="108">
        <v>10</v>
      </c>
      <c r="D79" s="30">
        <f t="shared" si="5"/>
        <v>0.1</v>
      </c>
      <c r="E79" s="6">
        <v>2</v>
      </c>
      <c r="F79" s="9"/>
      <c r="G79" s="9"/>
      <c r="H79" s="10">
        <v>1</v>
      </c>
    </row>
    <row r="80" spans="1:13" ht="16" thickBot="1" x14ac:dyDescent="0.4">
      <c r="A80" s="77" t="s">
        <v>114</v>
      </c>
      <c r="B80" s="35" t="s">
        <v>102</v>
      </c>
      <c r="C80" s="111"/>
      <c r="D80" s="86"/>
      <c r="E80" s="113">
        <f>((D79*E79)+(D78*E78)+(D77*E77)+(D76*E76)+(D75*E75)+(D74*E74)+(D73*E73)+(D72*E72))/2</f>
        <v>0.85</v>
      </c>
      <c r="F80" s="56"/>
      <c r="G80" s="56"/>
      <c r="H80" s="10"/>
    </row>
    <row r="81" spans="1:8" ht="21.5" thickBot="1" x14ac:dyDescent="0.4">
      <c r="A81" s="77" t="s">
        <v>114</v>
      </c>
      <c r="B81" s="68" t="s">
        <v>38</v>
      </c>
      <c r="C81" s="68" t="s">
        <v>227</v>
      </c>
      <c r="D81" s="68" t="s">
        <v>4</v>
      </c>
      <c r="E81" s="69" t="s">
        <v>83</v>
      </c>
      <c r="F81" s="68"/>
      <c r="G81" s="68"/>
      <c r="H81" s="10"/>
    </row>
    <row r="82" spans="1:8" ht="29.5" thickBot="1" x14ac:dyDescent="0.4">
      <c r="A82" s="77" t="s">
        <v>114</v>
      </c>
      <c r="B82" s="36" t="s">
        <v>39</v>
      </c>
      <c r="C82" s="110">
        <v>10</v>
      </c>
      <c r="D82" s="30">
        <f>C82/SUM($C$82:$C$94)</f>
        <v>6.0606060606060608E-2</v>
      </c>
      <c r="E82" s="6">
        <v>2</v>
      </c>
      <c r="F82" s="8"/>
      <c r="G82" s="8"/>
      <c r="H82" s="10">
        <v>1</v>
      </c>
    </row>
    <row r="83" spans="1:8" ht="44" thickBot="1" x14ac:dyDescent="0.4">
      <c r="A83" s="77" t="s">
        <v>114</v>
      </c>
      <c r="B83" s="36" t="s">
        <v>40</v>
      </c>
      <c r="C83" s="108">
        <v>20</v>
      </c>
      <c r="D83" s="30">
        <f t="shared" ref="D83:D94" si="6">C83/SUM($C$82:$C$94)</f>
        <v>0.12121212121212122</v>
      </c>
      <c r="E83" s="6">
        <v>2</v>
      </c>
      <c r="F83" s="8"/>
      <c r="G83" s="8"/>
      <c r="H83" s="10">
        <v>1</v>
      </c>
    </row>
    <row r="84" spans="1:8" ht="29.5" thickBot="1" x14ac:dyDescent="0.4">
      <c r="A84" s="77" t="s">
        <v>121</v>
      </c>
      <c r="B84" s="36" t="s">
        <v>153</v>
      </c>
      <c r="C84" s="108">
        <v>10</v>
      </c>
      <c r="D84" s="30">
        <f t="shared" si="6"/>
        <v>6.0606060606060608E-2</v>
      </c>
      <c r="E84" s="6">
        <v>2</v>
      </c>
      <c r="F84" s="9"/>
      <c r="G84" s="9"/>
      <c r="H84" s="10">
        <v>1</v>
      </c>
    </row>
    <row r="85" spans="1:8" ht="16" thickBot="1" x14ac:dyDescent="0.4">
      <c r="A85" s="77" t="s">
        <v>121</v>
      </c>
      <c r="B85" s="36" t="s">
        <v>154</v>
      </c>
      <c r="C85" s="110">
        <v>15</v>
      </c>
      <c r="D85" s="30">
        <f t="shared" si="6"/>
        <v>9.0909090909090912E-2</v>
      </c>
      <c r="E85" s="6">
        <v>2</v>
      </c>
      <c r="F85" s="9"/>
      <c r="G85" s="9"/>
      <c r="H85" s="10">
        <v>1</v>
      </c>
    </row>
    <row r="86" spans="1:8" ht="16" thickBot="1" x14ac:dyDescent="0.4">
      <c r="A86" s="77" t="s">
        <v>121</v>
      </c>
      <c r="B86" s="36" t="s">
        <v>155</v>
      </c>
      <c r="C86" s="110">
        <v>5</v>
      </c>
      <c r="D86" s="30">
        <f t="shared" si="6"/>
        <v>3.0303030303030304E-2</v>
      </c>
      <c r="E86" s="6">
        <v>2</v>
      </c>
      <c r="F86" s="9"/>
      <c r="G86" s="9"/>
      <c r="H86" s="10">
        <v>1</v>
      </c>
    </row>
    <row r="87" spans="1:8" ht="29.5" thickBot="1" x14ac:dyDescent="0.4">
      <c r="A87" s="77" t="s">
        <v>121</v>
      </c>
      <c r="B87" s="36" t="s">
        <v>156</v>
      </c>
      <c r="C87" s="110">
        <v>10</v>
      </c>
      <c r="D87" s="30">
        <f t="shared" si="6"/>
        <v>6.0606060606060608E-2</v>
      </c>
      <c r="E87" s="6">
        <v>2</v>
      </c>
      <c r="F87" s="9"/>
      <c r="G87" s="9"/>
      <c r="H87" s="10">
        <v>1</v>
      </c>
    </row>
    <row r="88" spans="1:8" ht="29.5" thickBot="1" x14ac:dyDescent="0.4">
      <c r="A88" s="77" t="s">
        <v>121</v>
      </c>
      <c r="B88" s="36" t="s">
        <v>157</v>
      </c>
      <c r="C88" s="108">
        <v>20</v>
      </c>
      <c r="D88" s="30">
        <f t="shared" si="6"/>
        <v>0.12121212121212122</v>
      </c>
      <c r="E88" s="6">
        <v>2</v>
      </c>
      <c r="F88" s="9"/>
      <c r="G88" s="9"/>
      <c r="H88" s="10">
        <v>1</v>
      </c>
    </row>
    <row r="89" spans="1:8" ht="44" thickBot="1" x14ac:dyDescent="0.4">
      <c r="A89" s="77" t="s">
        <v>121</v>
      </c>
      <c r="B89" s="36" t="s">
        <v>158</v>
      </c>
      <c r="C89" s="108">
        <v>10</v>
      </c>
      <c r="D89" s="30">
        <f t="shared" si="6"/>
        <v>6.0606060606060608E-2</v>
      </c>
      <c r="E89" s="6">
        <v>2</v>
      </c>
      <c r="F89" s="9"/>
      <c r="G89" s="9"/>
      <c r="H89" s="10">
        <v>1</v>
      </c>
    </row>
    <row r="90" spans="1:8" ht="29.5" thickBot="1" x14ac:dyDescent="0.4">
      <c r="A90" s="77" t="s">
        <v>121</v>
      </c>
      <c r="B90" s="36" t="s">
        <v>159</v>
      </c>
      <c r="C90" s="110">
        <v>15</v>
      </c>
      <c r="D90" s="30">
        <f t="shared" si="6"/>
        <v>9.0909090909090912E-2</v>
      </c>
      <c r="E90" s="6">
        <v>2</v>
      </c>
      <c r="F90" s="9"/>
      <c r="G90" s="9"/>
      <c r="H90" s="10">
        <v>1</v>
      </c>
    </row>
    <row r="91" spans="1:8" ht="44" thickBot="1" x14ac:dyDescent="0.4">
      <c r="A91" s="77" t="s">
        <v>121</v>
      </c>
      <c r="B91" s="36" t="s">
        <v>160</v>
      </c>
      <c r="C91" s="110">
        <v>5</v>
      </c>
      <c r="D91" s="30">
        <f t="shared" si="6"/>
        <v>3.0303030303030304E-2</v>
      </c>
      <c r="E91" s="6">
        <v>2</v>
      </c>
      <c r="F91" s="9"/>
      <c r="G91" s="9"/>
      <c r="H91" s="10">
        <v>1</v>
      </c>
    </row>
    <row r="92" spans="1:8" ht="29.5" thickBot="1" x14ac:dyDescent="0.4">
      <c r="A92" s="77" t="s">
        <v>121</v>
      </c>
      <c r="B92" s="36" t="s">
        <v>161</v>
      </c>
      <c r="C92" s="108">
        <v>20</v>
      </c>
      <c r="D92" s="30">
        <f t="shared" si="6"/>
        <v>0.12121212121212122</v>
      </c>
      <c r="E92" s="6">
        <v>2</v>
      </c>
      <c r="F92" s="9"/>
      <c r="G92" s="9"/>
      <c r="H92" s="10">
        <v>1</v>
      </c>
    </row>
    <row r="93" spans="1:8" ht="29.5" thickBot="1" x14ac:dyDescent="0.4">
      <c r="A93" s="77" t="s">
        <v>121</v>
      </c>
      <c r="B93" s="36" t="s">
        <v>162</v>
      </c>
      <c r="C93" s="108">
        <v>10</v>
      </c>
      <c r="D93" s="30">
        <f t="shared" si="6"/>
        <v>6.0606060606060608E-2</v>
      </c>
      <c r="E93" s="6">
        <v>2</v>
      </c>
      <c r="F93" s="9"/>
      <c r="G93" s="9"/>
      <c r="H93" s="10">
        <v>1</v>
      </c>
    </row>
    <row r="94" spans="1:8" ht="44" thickBot="1" x14ac:dyDescent="0.4">
      <c r="A94" s="77" t="s">
        <v>121</v>
      </c>
      <c r="B94" s="36" t="s">
        <v>163</v>
      </c>
      <c r="C94" s="110">
        <v>15</v>
      </c>
      <c r="D94" s="30">
        <f t="shared" si="6"/>
        <v>9.0909090909090912E-2</v>
      </c>
      <c r="E94" s="6">
        <v>2</v>
      </c>
      <c r="F94" s="9"/>
      <c r="G94" s="9"/>
      <c r="H94" s="10">
        <v>1</v>
      </c>
    </row>
    <row r="95" spans="1:8" ht="16" thickBot="1" x14ac:dyDescent="0.4">
      <c r="A95" s="77" t="s">
        <v>114</v>
      </c>
      <c r="B95" s="33" t="s">
        <v>101</v>
      </c>
      <c r="C95" s="109"/>
      <c r="D95" s="86"/>
      <c r="E95" s="113">
        <f>((D94*E94)+(D93*E93)+(D92*E92)+(D91*E91)+(D90*E90)+(D89*E89)+(D88*E88)+(D87*E87)+(D86*E86)+(D85*E85)+(D84*E84)+(D83*E83)+(D82*E82))/2</f>
        <v>1</v>
      </c>
      <c r="F95" s="56"/>
      <c r="G95" s="56"/>
      <c r="H95" s="10"/>
    </row>
    <row r="96" spans="1:8" ht="21.5" thickBot="1" x14ac:dyDescent="0.4">
      <c r="A96" s="77" t="s">
        <v>114</v>
      </c>
      <c r="B96" s="68" t="s">
        <v>41</v>
      </c>
      <c r="C96" s="68" t="s">
        <v>227</v>
      </c>
      <c r="D96" s="68" t="s">
        <v>4</v>
      </c>
      <c r="E96" s="69" t="s">
        <v>83</v>
      </c>
      <c r="F96" s="68"/>
      <c r="G96" s="68"/>
      <c r="H96" s="10"/>
    </row>
    <row r="97" spans="1:8" ht="29.5" thickBot="1" x14ac:dyDescent="0.4">
      <c r="A97" s="77" t="s">
        <v>114</v>
      </c>
      <c r="B97" s="29" t="s">
        <v>42</v>
      </c>
      <c r="C97" s="110">
        <v>10</v>
      </c>
      <c r="D97" s="30">
        <f>C97/SUM($C$97:$C$102)</f>
        <v>0.125</v>
      </c>
      <c r="E97" s="6">
        <v>2</v>
      </c>
      <c r="F97" s="7"/>
      <c r="G97" s="7"/>
      <c r="H97" s="10">
        <v>1</v>
      </c>
    </row>
    <row r="98" spans="1:8" ht="44" thickBot="1" x14ac:dyDescent="0.4">
      <c r="A98" s="77" t="s">
        <v>114</v>
      </c>
      <c r="B98" s="29" t="s">
        <v>43</v>
      </c>
      <c r="C98" s="108">
        <v>20</v>
      </c>
      <c r="D98" s="30">
        <f t="shared" ref="D98:D102" si="7">C98/SUM($C$97:$C$102)</f>
        <v>0.25</v>
      </c>
      <c r="E98" s="6">
        <v>1</v>
      </c>
      <c r="F98" s="7"/>
      <c r="G98" s="7"/>
      <c r="H98" s="10">
        <v>1</v>
      </c>
    </row>
    <row r="99" spans="1:8" ht="44" thickBot="1" x14ac:dyDescent="0.4">
      <c r="A99" s="77" t="s">
        <v>121</v>
      </c>
      <c r="B99" s="29" t="s">
        <v>164</v>
      </c>
      <c r="C99" s="108">
        <v>10</v>
      </c>
      <c r="D99" s="30">
        <f t="shared" si="7"/>
        <v>0.125</v>
      </c>
      <c r="E99" s="6">
        <v>1</v>
      </c>
      <c r="F99" s="88"/>
      <c r="G99" s="88"/>
      <c r="H99" s="10">
        <v>1</v>
      </c>
    </row>
    <row r="100" spans="1:8" ht="29.5" thickBot="1" x14ac:dyDescent="0.4">
      <c r="A100" s="77" t="s">
        <v>121</v>
      </c>
      <c r="B100" s="29" t="s">
        <v>165</v>
      </c>
      <c r="C100" s="110">
        <v>15</v>
      </c>
      <c r="D100" s="30">
        <f t="shared" si="7"/>
        <v>0.1875</v>
      </c>
      <c r="E100" s="6">
        <v>1</v>
      </c>
      <c r="F100" s="88"/>
      <c r="G100" s="88"/>
      <c r="H100" s="10">
        <v>1</v>
      </c>
    </row>
    <row r="101" spans="1:8" ht="29.5" thickBot="1" x14ac:dyDescent="0.4">
      <c r="A101" s="77" t="s">
        <v>121</v>
      </c>
      <c r="B101" s="29" t="s">
        <v>166</v>
      </c>
      <c r="C101" s="110">
        <v>5</v>
      </c>
      <c r="D101" s="30">
        <f t="shared" si="7"/>
        <v>6.25E-2</v>
      </c>
      <c r="E101" s="6">
        <v>1</v>
      </c>
      <c r="F101" s="88"/>
      <c r="G101" s="88"/>
      <c r="H101" s="10">
        <v>1</v>
      </c>
    </row>
    <row r="102" spans="1:8" ht="29.5" thickBot="1" x14ac:dyDescent="0.4">
      <c r="A102" s="77" t="s">
        <v>121</v>
      </c>
      <c r="B102" s="29" t="s">
        <v>167</v>
      </c>
      <c r="C102" s="108">
        <v>20</v>
      </c>
      <c r="D102" s="30">
        <f t="shared" si="7"/>
        <v>0.25</v>
      </c>
      <c r="E102" s="6">
        <v>1</v>
      </c>
      <c r="F102" s="88"/>
      <c r="G102" s="88"/>
      <c r="H102" s="10">
        <v>1</v>
      </c>
    </row>
    <row r="103" spans="1:8" ht="16" thickBot="1" x14ac:dyDescent="0.4">
      <c r="A103" s="77" t="s">
        <v>114</v>
      </c>
      <c r="B103" s="35" t="s">
        <v>86</v>
      </c>
      <c r="C103" s="111"/>
      <c r="D103" s="86"/>
      <c r="E103" s="113">
        <f>((D102*E102)+(D101*E101)+(D100*E100)+(D99*E99)+(D98*E98)+(D97*E97))/2</f>
        <v>0.5625</v>
      </c>
      <c r="F103" s="56"/>
      <c r="G103" s="56"/>
      <c r="H103" s="10"/>
    </row>
    <row r="104" spans="1:8" ht="21.5" thickBot="1" x14ac:dyDescent="0.4">
      <c r="A104" s="77" t="s">
        <v>114</v>
      </c>
      <c r="B104" s="68" t="s">
        <v>44</v>
      </c>
      <c r="C104" s="68" t="s">
        <v>227</v>
      </c>
      <c r="D104" s="68" t="s">
        <v>4</v>
      </c>
      <c r="E104" s="69" t="s">
        <v>83</v>
      </c>
      <c r="F104" s="68"/>
      <c r="G104" s="68"/>
      <c r="H104" s="10"/>
    </row>
    <row r="105" spans="1:8" ht="29.5" thickBot="1" x14ac:dyDescent="0.4">
      <c r="A105" s="77" t="s">
        <v>114</v>
      </c>
      <c r="B105" s="29" t="s">
        <v>45</v>
      </c>
      <c r="C105" s="108">
        <v>10</v>
      </c>
      <c r="D105" s="30">
        <f>C105/SUM($C$105:$C$108)</f>
        <v>0.2</v>
      </c>
      <c r="E105" s="6">
        <v>2</v>
      </c>
      <c r="F105" s="7"/>
      <c r="G105" s="7"/>
      <c r="H105" s="10">
        <v>1</v>
      </c>
    </row>
    <row r="106" spans="1:8" ht="29.5" thickBot="1" x14ac:dyDescent="0.4">
      <c r="A106" s="77" t="s">
        <v>114</v>
      </c>
      <c r="B106" s="29" t="s">
        <v>46</v>
      </c>
      <c r="C106" s="110">
        <v>15</v>
      </c>
      <c r="D106" s="30">
        <f t="shared" ref="D106:D108" si="8">C106/SUM($C$105:$C$108)</f>
        <v>0.3</v>
      </c>
      <c r="E106" s="6">
        <v>1</v>
      </c>
      <c r="F106" s="7"/>
      <c r="G106" s="7"/>
      <c r="H106" s="10">
        <v>1</v>
      </c>
    </row>
    <row r="107" spans="1:8" ht="29.5" thickBot="1" x14ac:dyDescent="0.4">
      <c r="A107" s="77" t="s">
        <v>121</v>
      </c>
      <c r="B107" s="29" t="s">
        <v>46</v>
      </c>
      <c r="C107" s="110">
        <v>5</v>
      </c>
      <c r="D107" s="30">
        <f t="shared" si="8"/>
        <v>0.1</v>
      </c>
      <c r="E107" s="6">
        <v>1</v>
      </c>
      <c r="F107" s="88"/>
      <c r="G107" s="88"/>
      <c r="H107" s="10">
        <v>1</v>
      </c>
    </row>
    <row r="108" spans="1:8" ht="16" thickBot="1" x14ac:dyDescent="0.4">
      <c r="A108" s="77" t="s">
        <v>121</v>
      </c>
      <c r="B108" s="29" t="s">
        <v>168</v>
      </c>
      <c r="C108" s="108">
        <v>20</v>
      </c>
      <c r="D108" s="30">
        <f t="shared" si="8"/>
        <v>0.4</v>
      </c>
      <c r="E108" s="6">
        <v>1</v>
      </c>
      <c r="F108" s="88"/>
      <c r="G108" s="88"/>
      <c r="H108" s="10">
        <v>1</v>
      </c>
    </row>
    <row r="109" spans="1:8" ht="16" thickBot="1" x14ac:dyDescent="0.4">
      <c r="A109" s="77" t="s">
        <v>114</v>
      </c>
      <c r="B109" s="35" t="s">
        <v>100</v>
      </c>
      <c r="C109" s="111"/>
      <c r="D109" s="86"/>
      <c r="E109" s="113">
        <f>((D108*E108)+(D107*E107)+(D106*E106)+(D105*E105))/2</f>
        <v>0.60000000000000009</v>
      </c>
      <c r="F109" s="56"/>
      <c r="G109" s="56"/>
      <c r="H109" s="10"/>
    </row>
    <row r="110" spans="1:8" ht="21.5" thickBot="1" x14ac:dyDescent="0.4">
      <c r="A110" s="77" t="s">
        <v>114</v>
      </c>
      <c r="B110" s="68" t="s">
        <v>47</v>
      </c>
      <c r="C110" s="68" t="s">
        <v>227</v>
      </c>
      <c r="D110" s="71" t="s">
        <v>4</v>
      </c>
      <c r="E110" s="69" t="s">
        <v>83</v>
      </c>
      <c r="F110" s="71"/>
      <c r="G110" s="71"/>
      <c r="H110" s="10"/>
    </row>
    <row r="111" spans="1:8" ht="29.5" thickBot="1" x14ac:dyDescent="0.4">
      <c r="A111" s="77" t="s">
        <v>114</v>
      </c>
      <c r="B111" s="29" t="s">
        <v>48</v>
      </c>
      <c r="C111" s="108">
        <v>25</v>
      </c>
      <c r="D111" s="30">
        <f>C111/SUM($C$111:$C$115)</f>
        <v>0.33333333333333331</v>
      </c>
      <c r="E111" s="6">
        <v>2</v>
      </c>
      <c r="F111" s="7"/>
      <c r="G111" s="7"/>
      <c r="H111" s="10">
        <v>1</v>
      </c>
    </row>
    <row r="112" spans="1:8" ht="44" thickBot="1" x14ac:dyDescent="0.4">
      <c r="A112" s="77" t="s">
        <v>114</v>
      </c>
      <c r="B112" s="29" t="s">
        <v>49</v>
      </c>
      <c r="C112" s="108">
        <v>10</v>
      </c>
      <c r="D112" s="30">
        <f t="shared" ref="D112:D115" si="9">C112/SUM($C$111:$C$115)</f>
        <v>0.13333333333333333</v>
      </c>
      <c r="E112" s="6">
        <v>2</v>
      </c>
      <c r="F112" s="7"/>
      <c r="G112" s="7"/>
      <c r="H112" s="10">
        <v>1</v>
      </c>
    </row>
    <row r="113" spans="1:8" ht="29.5" thickBot="1" x14ac:dyDescent="0.4">
      <c r="A113" s="77" t="s">
        <v>121</v>
      </c>
      <c r="B113" s="29" t="s">
        <v>48</v>
      </c>
      <c r="C113" s="110">
        <v>15</v>
      </c>
      <c r="D113" s="30">
        <f t="shared" si="9"/>
        <v>0.2</v>
      </c>
      <c r="E113" s="6">
        <v>2</v>
      </c>
      <c r="F113" s="88"/>
      <c r="G113" s="88"/>
      <c r="H113" s="10">
        <v>1</v>
      </c>
    </row>
    <row r="114" spans="1:8" ht="29.5" thickBot="1" x14ac:dyDescent="0.4">
      <c r="A114" s="77" t="s">
        <v>121</v>
      </c>
      <c r="B114" s="29" t="s">
        <v>169</v>
      </c>
      <c r="C114" s="110">
        <v>5</v>
      </c>
      <c r="D114" s="30">
        <f t="shared" si="9"/>
        <v>6.6666666666666666E-2</v>
      </c>
      <c r="E114" s="6">
        <v>2</v>
      </c>
      <c r="F114" s="88"/>
      <c r="G114" s="88"/>
      <c r="H114" s="10">
        <v>1</v>
      </c>
    </row>
    <row r="115" spans="1:8" ht="29.5" thickBot="1" x14ac:dyDescent="0.4">
      <c r="A115" s="77" t="s">
        <v>121</v>
      </c>
      <c r="B115" s="29" t="s">
        <v>170</v>
      </c>
      <c r="C115" s="108">
        <v>20</v>
      </c>
      <c r="D115" s="30">
        <f t="shared" si="9"/>
        <v>0.26666666666666666</v>
      </c>
      <c r="E115" s="6">
        <v>2</v>
      </c>
      <c r="F115" s="88"/>
      <c r="G115" s="88"/>
      <c r="H115" s="10">
        <v>1</v>
      </c>
    </row>
    <row r="116" spans="1:8" ht="16" thickBot="1" x14ac:dyDescent="0.4">
      <c r="A116" s="77" t="s">
        <v>114</v>
      </c>
      <c r="B116" s="33" t="s">
        <v>87</v>
      </c>
      <c r="C116" s="109"/>
      <c r="D116" s="86"/>
      <c r="E116" s="113">
        <f>((D115*E115)+(D114*E114)+(D113*E113)+(D112*E112)+(D111*E111))/2</f>
        <v>1</v>
      </c>
      <c r="F116" s="56"/>
      <c r="G116" s="56"/>
      <c r="H116" s="10"/>
    </row>
    <row r="117" spans="1:8" ht="21.5" thickBot="1" x14ac:dyDescent="0.4">
      <c r="A117" s="77" t="s">
        <v>114</v>
      </c>
      <c r="B117" s="68" t="s">
        <v>50</v>
      </c>
      <c r="C117" s="68" t="s">
        <v>227</v>
      </c>
      <c r="D117" s="71" t="s">
        <v>4</v>
      </c>
      <c r="E117" s="69" t="s">
        <v>83</v>
      </c>
      <c r="F117" s="71"/>
      <c r="G117" s="71"/>
      <c r="H117" s="10"/>
    </row>
    <row r="118" spans="1:8" ht="58.5" thickBot="1" x14ac:dyDescent="0.4">
      <c r="A118" s="77" t="s">
        <v>114</v>
      </c>
      <c r="B118" s="29" t="s">
        <v>80</v>
      </c>
      <c r="C118" s="108">
        <v>10</v>
      </c>
      <c r="D118" s="30">
        <f>C118/SUM($C$118:$C$124)</f>
        <v>0.11764705882352941</v>
      </c>
      <c r="E118" s="6">
        <v>2</v>
      </c>
      <c r="F118" s="7"/>
      <c r="G118" s="7"/>
      <c r="H118" s="10">
        <v>1</v>
      </c>
    </row>
    <row r="119" spans="1:8" ht="29.5" thickBot="1" x14ac:dyDescent="0.4">
      <c r="A119" s="77" t="s">
        <v>114</v>
      </c>
      <c r="B119" s="29" t="s">
        <v>51</v>
      </c>
      <c r="C119" s="110">
        <v>15</v>
      </c>
      <c r="D119" s="30">
        <f t="shared" ref="D119:D124" si="10">C119/SUM($C$118:$C$124)</f>
        <v>0.17647058823529413</v>
      </c>
      <c r="E119" s="6">
        <v>1</v>
      </c>
      <c r="F119" s="7"/>
      <c r="G119" s="7"/>
      <c r="H119" s="10">
        <v>1</v>
      </c>
    </row>
    <row r="120" spans="1:8" ht="29.5" thickBot="1" x14ac:dyDescent="0.4">
      <c r="A120" s="77" t="s">
        <v>114</v>
      </c>
      <c r="B120" s="29" t="s">
        <v>52</v>
      </c>
      <c r="C120" s="110">
        <v>5</v>
      </c>
      <c r="D120" s="30">
        <f t="shared" si="10"/>
        <v>5.8823529411764705E-2</v>
      </c>
      <c r="E120" s="6">
        <v>1</v>
      </c>
      <c r="F120" s="7"/>
      <c r="G120" s="7"/>
      <c r="H120" s="10">
        <v>1</v>
      </c>
    </row>
    <row r="121" spans="1:8" ht="58.5" thickBot="1" x14ac:dyDescent="0.4">
      <c r="A121" s="77" t="s">
        <v>121</v>
      </c>
      <c r="B121" s="29" t="s">
        <v>171</v>
      </c>
      <c r="C121" s="108">
        <v>20</v>
      </c>
      <c r="D121" s="30">
        <f t="shared" si="10"/>
        <v>0.23529411764705882</v>
      </c>
      <c r="E121" s="6">
        <v>1</v>
      </c>
      <c r="F121" s="88"/>
      <c r="G121" s="88"/>
      <c r="H121" s="10">
        <v>1</v>
      </c>
    </row>
    <row r="122" spans="1:8" ht="29.5" thickBot="1" x14ac:dyDescent="0.4">
      <c r="A122" s="77" t="s">
        <v>121</v>
      </c>
      <c r="B122" s="29" t="s">
        <v>172</v>
      </c>
      <c r="C122" s="108">
        <v>10</v>
      </c>
      <c r="D122" s="30">
        <f t="shared" si="10"/>
        <v>0.11764705882352941</v>
      </c>
      <c r="E122" s="6">
        <v>1</v>
      </c>
      <c r="F122" s="88"/>
      <c r="G122" s="88"/>
      <c r="H122" s="10">
        <v>1</v>
      </c>
    </row>
    <row r="123" spans="1:8" ht="44" thickBot="1" x14ac:dyDescent="0.4">
      <c r="A123" s="77" t="s">
        <v>121</v>
      </c>
      <c r="B123" s="29" t="s">
        <v>173</v>
      </c>
      <c r="C123" s="110">
        <v>15</v>
      </c>
      <c r="D123" s="30">
        <f t="shared" si="10"/>
        <v>0.17647058823529413</v>
      </c>
      <c r="E123" s="6">
        <v>1</v>
      </c>
      <c r="F123" s="88"/>
      <c r="G123" s="88"/>
      <c r="H123" s="10">
        <v>1</v>
      </c>
    </row>
    <row r="124" spans="1:8" ht="58.5" thickBot="1" x14ac:dyDescent="0.4">
      <c r="A124" s="77" t="s">
        <v>121</v>
      </c>
      <c r="B124" s="29" t="s">
        <v>174</v>
      </c>
      <c r="C124" s="108">
        <v>10</v>
      </c>
      <c r="D124" s="30">
        <f t="shared" si="10"/>
        <v>0.11764705882352941</v>
      </c>
      <c r="E124" s="6">
        <v>1</v>
      </c>
      <c r="F124" s="88"/>
      <c r="G124" s="88"/>
      <c r="H124" s="10">
        <v>1</v>
      </c>
    </row>
    <row r="125" spans="1:8" ht="16" thickBot="1" x14ac:dyDescent="0.4">
      <c r="A125" s="77" t="s">
        <v>114</v>
      </c>
      <c r="B125" s="33" t="s">
        <v>88</v>
      </c>
      <c r="C125" s="33"/>
      <c r="D125" s="86"/>
      <c r="E125" s="113">
        <f>((D124*E124)+(D123*E123)+(D122*E122)+(D121*E121)+(D120*E120)+(D119*E119)+(D118*E118))/2</f>
        <v>0.55882352941176472</v>
      </c>
      <c r="F125" s="56"/>
      <c r="G125" s="56"/>
      <c r="H125" s="10"/>
    </row>
    <row r="126" spans="1:8" ht="23.5" x14ac:dyDescent="0.55000000000000004">
      <c r="A126" s="77" t="s">
        <v>114</v>
      </c>
      <c r="B126" s="23" t="str">
        <f>B235</f>
        <v>PROCUREMENT</v>
      </c>
      <c r="C126" s="100"/>
      <c r="D126" s="24"/>
      <c r="E126" s="25"/>
      <c r="F126" s="26" t="str">
        <f>CONCATENATE("Overall Weight:   ", F235*100, "%")</f>
        <v>Overall Weight:   25%</v>
      </c>
      <c r="G126" s="26"/>
      <c r="H126" s="10"/>
    </row>
    <row r="127" spans="1:8" ht="16" thickBot="1" x14ac:dyDescent="0.4">
      <c r="A127" s="77" t="s">
        <v>114</v>
      </c>
      <c r="B127" s="157" t="s">
        <v>93</v>
      </c>
      <c r="C127" s="158"/>
      <c r="D127" s="158"/>
      <c r="E127" s="158"/>
      <c r="F127" s="28">
        <f>E240</f>
        <v>0.93699163679808839</v>
      </c>
      <c r="G127" s="28"/>
      <c r="H127" s="10"/>
    </row>
    <row r="128" spans="1:8" ht="21.5" thickBot="1" x14ac:dyDescent="0.4">
      <c r="A128" s="77" t="s">
        <v>114</v>
      </c>
      <c r="B128" s="68" t="s">
        <v>54</v>
      </c>
      <c r="C128" s="68" t="s">
        <v>227</v>
      </c>
      <c r="D128" s="68" t="s">
        <v>4</v>
      </c>
      <c r="E128" s="69" t="s">
        <v>83</v>
      </c>
      <c r="F128" s="68"/>
      <c r="G128" s="68"/>
      <c r="H128" s="10"/>
    </row>
    <row r="129" spans="1:8" ht="29.5" thickBot="1" x14ac:dyDescent="0.4">
      <c r="A129" s="77" t="s">
        <v>114</v>
      </c>
      <c r="B129" s="34" t="s">
        <v>55</v>
      </c>
      <c r="C129" s="108">
        <v>15</v>
      </c>
      <c r="D129" s="30">
        <f>C129/SUM($C$129:$C$146)</f>
        <v>6.6666666666666666E-2</v>
      </c>
      <c r="E129" s="6">
        <v>2</v>
      </c>
      <c r="F129" s="8"/>
      <c r="G129" s="8"/>
      <c r="H129" s="10">
        <v>1</v>
      </c>
    </row>
    <row r="130" spans="1:8" ht="29.5" thickBot="1" x14ac:dyDescent="0.4">
      <c r="A130" s="77" t="s">
        <v>114</v>
      </c>
      <c r="B130" s="34" t="s">
        <v>56</v>
      </c>
      <c r="C130" s="108">
        <v>5</v>
      </c>
      <c r="D130" s="30">
        <f t="shared" ref="D130:D146" si="11">C130/SUM($C$129:$C$146)</f>
        <v>2.2222222222222223E-2</v>
      </c>
      <c r="E130" s="6">
        <v>2</v>
      </c>
      <c r="F130" s="8"/>
      <c r="G130" s="8"/>
      <c r="H130" s="10">
        <v>1</v>
      </c>
    </row>
    <row r="131" spans="1:8" ht="16" thickBot="1" x14ac:dyDescent="0.4">
      <c r="A131" s="77" t="s">
        <v>114</v>
      </c>
      <c r="B131" s="34" t="s">
        <v>57</v>
      </c>
      <c r="C131" s="108">
        <v>20</v>
      </c>
      <c r="D131" s="30">
        <f t="shared" si="11"/>
        <v>8.8888888888888892E-2</v>
      </c>
      <c r="E131" s="6">
        <v>1</v>
      </c>
      <c r="F131" s="9" t="s">
        <v>94</v>
      </c>
      <c r="G131" s="9"/>
      <c r="H131" s="10">
        <v>1</v>
      </c>
    </row>
    <row r="132" spans="1:8" ht="29.5" thickBot="1" x14ac:dyDescent="0.4">
      <c r="A132" s="77" t="s">
        <v>114</v>
      </c>
      <c r="B132" s="34" t="s">
        <v>58</v>
      </c>
      <c r="C132" s="108">
        <v>10</v>
      </c>
      <c r="D132" s="30">
        <f t="shared" si="11"/>
        <v>4.4444444444444446E-2</v>
      </c>
      <c r="E132" s="6">
        <v>2</v>
      </c>
      <c r="F132" s="9"/>
      <c r="G132" s="9"/>
      <c r="H132" s="10">
        <v>1</v>
      </c>
    </row>
    <row r="133" spans="1:8" ht="29.5" thickBot="1" x14ac:dyDescent="0.4">
      <c r="A133" s="77" t="s">
        <v>121</v>
      </c>
      <c r="B133" s="34" t="s">
        <v>175</v>
      </c>
      <c r="C133" s="108">
        <v>15</v>
      </c>
      <c r="D133" s="30">
        <f t="shared" si="11"/>
        <v>6.6666666666666666E-2</v>
      </c>
      <c r="E133" s="6">
        <v>2</v>
      </c>
      <c r="F133" s="9"/>
      <c r="G133" s="9"/>
      <c r="H133" s="10">
        <v>1</v>
      </c>
    </row>
    <row r="134" spans="1:8" ht="44" thickBot="1" x14ac:dyDescent="0.4">
      <c r="A134" s="77" t="s">
        <v>121</v>
      </c>
      <c r="B134" s="34" t="s">
        <v>176</v>
      </c>
      <c r="C134" s="108">
        <v>10</v>
      </c>
      <c r="D134" s="30">
        <f t="shared" si="11"/>
        <v>4.4444444444444446E-2</v>
      </c>
      <c r="E134" s="6">
        <v>2</v>
      </c>
      <c r="F134" s="9"/>
      <c r="G134" s="9"/>
      <c r="H134" s="10">
        <v>1</v>
      </c>
    </row>
    <row r="135" spans="1:8" ht="44" thickBot="1" x14ac:dyDescent="0.4">
      <c r="A135" s="77" t="s">
        <v>121</v>
      </c>
      <c r="B135" s="34" t="s">
        <v>177</v>
      </c>
      <c r="C135" s="108">
        <v>15</v>
      </c>
      <c r="D135" s="30">
        <f t="shared" si="11"/>
        <v>6.6666666666666666E-2</v>
      </c>
      <c r="E135" s="6">
        <v>2</v>
      </c>
      <c r="F135" s="9"/>
      <c r="G135" s="9"/>
      <c r="H135" s="10">
        <v>1</v>
      </c>
    </row>
    <row r="136" spans="1:8" ht="44" thickBot="1" x14ac:dyDescent="0.4">
      <c r="A136" s="77" t="s">
        <v>121</v>
      </c>
      <c r="B136" s="34" t="s">
        <v>178</v>
      </c>
      <c r="C136" s="108">
        <v>5</v>
      </c>
      <c r="D136" s="30">
        <f t="shared" si="11"/>
        <v>2.2222222222222223E-2</v>
      </c>
      <c r="E136" s="6">
        <v>2</v>
      </c>
      <c r="F136" s="9"/>
      <c r="G136" s="9"/>
      <c r="H136" s="10">
        <v>1</v>
      </c>
    </row>
    <row r="137" spans="1:8" ht="29.5" thickBot="1" x14ac:dyDescent="0.4">
      <c r="A137" s="77" t="s">
        <v>121</v>
      </c>
      <c r="B137" s="34" t="s">
        <v>179</v>
      </c>
      <c r="C137" s="108">
        <v>20</v>
      </c>
      <c r="D137" s="30">
        <f t="shared" si="11"/>
        <v>8.8888888888888892E-2</v>
      </c>
      <c r="E137" s="6">
        <v>2</v>
      </c>
      <c r="F137" s="9"/>
      <c r="G137" s="9"/>
      <c r="H137" s="10">
        <v>1</v>
      </c>
    </row>
    <row r="138" spans="1:8" ht="58.5" thickBot="1" x14ac:dyDescent="0.4">
      <c r="A138" s="77" t="s">
        <v>121</v>
      </c>
      <c r="B138" s="34" t="s">
        <v>180</v>
      </c>
      <c r="C138" s="108">
        <v>10</v>
      </c>
      <c r="D138" s="30">
        <f t="shared" si="11"/>
        <v>4.4444444444444446E-2</v>
      </c>
      <c r="E138" s="6">
        <v>2</v>
      </c>
      <c r="F138" s="9"/>
      <c r="G138" s="9"/>
      <c r="H138" s="10">
        <v>1</v>
      </c>
    </row>
    <row r="139" spans="1:8" ht="44" thickBot="1" x14ac:dyDescent="0.4">
      <c r="A139" s="77" t="s">
        <v>121</v>
      </c>
      <c r="B139" s="34" t="s">
        <v>181</v>
      </c>
      <c r="C139" s="108">
        <v>15</v>
      </c>
      <c r="D139" s="30">
        <f t="shared" si="11"/>
        <v>6.6666666666666666E-2</v>
      </c>
      <c r="E139" s="6">
        <v>2</v>
      </c>
      <c r="F139" s="9"/>
      <c r="G139" s="9"/>
      <c r="H139" s="10">
        <v>1</v>
      </c>
    </row>
    <row r="140" spans="1:8" ht="29.5" thickBot="1" x14ac:dyDescent="0.4">
      <c r="A140" s="77" t="s">
        <v>121</v>
      </c>
      <c r="B140" s="34" t="s">
        <v>182</v>
      </c>
      <c r="C140" s="108">
        <v>10</v>
      </c>
      <c r="D140" s="30">
        <f t="shared" si="11"/>
        <v>4.4444444444444446E-2</v>
      </c>
      <c r="E140" s="6">
        <v>2</v>
      </c>
      <c r="F140" s="9"/>
      <c r="G140" s="9"/>
      <c r="H140" s="10">
        <v>1</v>
      </c>
    </row>
    <row r="141" spans="1:8" ht="73" thickBot="1" x14ac:dyDescent="0.4">
      <c r="A141" s="77" t="s">
        <v>121</v>
      </c>
      <c r="B141" s="34" t="s">
        <v>183</v>
      </c>
      <c r="C141" s="108">
        <v>15</v>
      </c>
      <c r="D141" s="30">
        <f t="shared" si="11"/>
        <v>6.6666666666666666E-2</v>
      </c>
      <c r="E141" s="6">
        <v>2</v>
      </c>
      <c r="F141" s="9"/>
      <c r="G141" s="9"/>
      <c r="H141" s="10">
        <v>1</v>
      </c>
    </row>
    <row r="142" spans="1:8" ht="29.5" thickBot="1" x14ac:dyDescent="0.4">
      <c r="A142" s="77" t="s">
        <v>121</v>
      </c>
      <c r="B142" s="34" t="s">
        <v>184</v>
      </c>
      <c r="C142" s="108">
        <v>5</v>
      </c>
      <c r="D142" s="30">
        <f t="shared" si="11"/>
        <v>2.2222222222222223E-2</v>
      </c>
      <c r="E142" s="6">
        <v>2</v>
      </c>
      <c r="F142" s="9"/>
      <c r="G142" s="9"/>
      <c r="H142" s="10">
        <v>1</v>
      </c>
    </row>
    <row r="143" spans="1:8" ht="44" thickBot="1" x14ac:dyDescent="0.4">
      <c r="A143" s="77" t="s">
        <v>121</v>
      </c>
      <c r="B143" s="34" t="s">
        <v>185</v>
      </c>
      <c r="C143" s="108">
        <v>20</v>
      </c>
      <c r="D143" s="30">
        <f t="shared" si="11"/>
        <v>8.8888888888888892E-2</v>
      </c>
      <c r="E143" s="6">
        <v>2</v>
      </c>
      <c r="F143" s="9"/>
      <c r="G143" s="9"/>
      <c r="H143" s="10">
        <v>1</v>
      </c>
    </row>
    <row r="144" spans="1:8" ht="58.5" thickBot="1" x14ac:dyDescent="0.4">
      <c r="A144" s="77" t="s">
        <v>121</v>
      </c>
      <c r="B144" s="34" t="s">
        <v>186</v>
      </c>
      <c r="C144" s="108">
        <v>10</v>
      </c>
      <c r="D144" s="30">
        <f t="shared" si="11"/>
        <v>4.4444444444444446E-2</v>
      </c>
      <c r="E144" s="6">
        <v>2</v>
      </c>
      <c r="F144" s="9"/>
      <c r="G144" s="9"/>
      <c r="H144" s="10">
        <v>1</v>
      </c>
    </row>
    <row r="145" spans="1:8" ht="29.5" thickBot="1" x14ac:dyDescent="0.4">
      <c r="A145" s="77" t="s">
        <v>121</v>
      </c>
      <c r="B145" s="34" t="s">
        <v>187</v>
      </c>
      <c r="C145" s="108">
        <v>15</v>
      </c>
      <c r="D145" s="30">
        <f t="shared" si="11"/>
        <v>6.6666666666666666E-2</v>
      </c>
      <c r="E145" s="6">
        <v>2</v>
      </c>
      <c r="F145" s="9"/>
      <c r="G145" s="9"/>
      <c r="H145" s="10">
        <v>1</v>
      </c>
    </row>
    <row r="146" spans="1:8" ht="29.5" thickBot="1" x14ac:dyDescent="0.4">
      <c r="A146" s="77" t="s">
        <v>121</v>
      </c>
      <c r="B146" s="34" t="s">
        <v>188</v>
      </c>
      <c r="C146" s="108">
        <v>10</v>
      </c>
      <c r="D146" s="30">
        <f t="shared" si="11"/>
        <v>4.4444444444444446E-2</v>
      </c>
      <c r="E146" s="6">
        <v>2</v>
      </c>
      <c r="F146" s="9"/>
      <c r="G146" s="9"/>
      <c r="H146" s="10">
        <v>1</v>
      </c>
    </row>
    <row r="147" spans="1:8" ht="16" thickBot="1" x14ac:dyDescent="0.4">
      <c r="A147" s="77" t="s">
        <v>114</v>
      </c>
      <c r="B147" s="35" t="s">
        <v>89</v>
      </c>
      <c r="C147" s="109"/>
      <c r="D147" s="86"/>
      <c r="E147" s="113">
        <f>((D146*E146)+(D145*E145)+(D144*E144)+(D143*E143)+(D142*E142)+(D141*E141)+(D140*E140)+(D139*E139)+(D138*E138)+(D137*E137)+(D136*E136)+(D135*E135)+(D134*E134)+(D133*E133)+(D132*E132)*(D131*E131)+(D130*E130)+(D129*E129))/2</f>
        <v>0.87061728395061722</v>
      </c>
      <c r="F147" s="56"/>
      <c r="G147" s="56"/>
      <c r="H147" s="10"/>
    </row>
    <row r="148" spans="1:8" ht="21.5" thickBot="1" x14ac:dyDescent="0.4">
      <c r="A148" s="77" t="s">
        <v>114</v>
      </c>
      <c r="B148" s="68" t="s">
        <v>59</v>
      </c>
      <c r="C148" s="68" t="s">
        <v>227</v>
      </c>
      <c r="D148" s="68" t="s">
        <v>4</v>
      </c>
      <c r="E148" s="69" t="s">
        <v>83</v>
      </c>
      <c r="F148" s="68"/>
      <c r="G148" s="68"/>
      <c r="H148" s="10"/>
    </row>
    <row r="149" spans="1:8" ht="44" thickBot="1" x14ac:dyDescent="0.4">
      <c r="A149" s="77" t="s">
        <v>114</v>
      </c>
      <c r="B149" s="36" t="s">
        <v>111</v>
      </c>
      <c r="C149" s="108">
        <v>30</v>
      </c>
      <c r="D149" s="30">
        <f>C149/SUM($C$149:$C$159)</f>
        <v>0.19354838709677419</v>
      </c>
      <c r="E149" s="6">
        <v>1</v>
      </c>
      <c r="F149" s="8"/>
      <c r="G149" s="8"/>
      <c r="H149" s="10">
        <v>1</v>
      </c>
    </row>
    <row r="150" spans="1:8" ht="29.5" thickBot="1" x14ac:dyDescent="0.4">
      <c r="A150" s="77" t="s">
        <v>114</v>
      </c>
      <c r="B150" s="36" t="s">
        <v>81</v>
      </c>
      <c r="C150" s="108">
        <v>10</v>
      </c>
      <c r="D150" s="30">
        <f t="shared" ref="D150:D159" si="12">C150/SUM($C$149:$C$159)</f>
        <v>6.4516129032258063E-2</v>
      </c>
      <c r="E150" s="6">
        <v>2</v>
      </c>
      <c r="F150" s="8"/>
      <c r="G150" s="8"/>
      <c r="H150" s="10">
        <v>1</v>
      </c>
    </row>
    <row r="151" spans="1:8" ht="44" thickBot="1" x14ac:dyDescent="0.4">
      <c r="A151" s="77" t="s">
        <v>114</v>
      </c>
      <c r="B151" s="36" t="s">
        <v>60</v>
      </c>
      <c r="C151" s="108">
        <v>15</v>
      </c>
      <c r="D151" s="30">
        <f t="shared" si="12"/>
        <v>9.6774193548387094E-2</v>
      </c>
      <c r="E151" s="6">
        <v>2</v>
      </c>
      <c r="F151" s="8"/>
      <c r="G151" s="8"/>
      <c r="H151" s="10">
        <v>1</v>
      </c>
    </row>
    <row r="152" spans="1:8" ht="44" thickBot="1" x14ac:dyDescent="0.4">
      <c r="A152" s="77" t="s">
        <v>121</v>
      </c>
      <c r="B152" s="36" t="s">
        <v>189</v>
      </c>
      <c r="C152" s="108">
        <v>10</v>
      </c>
      <c r="D152" s="30">
        <f t="shared" si="12"/>
        <v>6.4516129032258063E-2</v>
      </c>
      <c r="E152" s="6">
        <v>2</v>
      </c>
      <c r="F152" s="9"/>
      <c r="G152" s="9"/>
      <c r="H152" s="10">
        <v>1</v>
      </c>
    </row>
    <row r="153" spans="1:8" ht="29.5" thickBot="1" x14ac:dyDescent="0.4">
      <c r="A153" s="77" t="s">
        <v>121</v>
      </c>
      <c r="B153" s="36" t="s">
        <v>190</v>
      </c>
      <c r="C153" s="108">
        <v>15</v>
      </c>
      <c r="D153" s="30">
        <f t="shared" si="12"/>
        <v>9.6774193548387094E-2</v>
      </c>
      <c r="E153" s="6">
        <v>2</v>
      </c>
      <c r="F153" s="9"/>
      <c r="G153" s="9"/>
      <c r="H153" s="10">
        <v>1</v>
      </c>
    </row>
    <row r="154" spans="1:8" ht="44" thickBot="1" x14ac:dyDescent="0.4">
      <c r="A154" s="77" t="s">
        <v>121</v>
      </c>
      <c r="B154" s="36" t="s">
        <v>191</v>
      </c>
      <c r="C154" s="108">
        <v>5</v>
      </c>
      <c r="D154" s="30">
        <f t="shared" si="12"/>
        <v>3.2258064516129031E-2</v>
      </c>
      <c r="E154" s="6">
        <v>2</v>
      </c>
      <c r="F154" s="9"/>
      <c r="G154" s="9"/>
      <c r="H154" s="10">
        <v>1</v>
      </c>
    </row>
    <row r="155" spans="1:8" ht="44" thickBot="1" x14ac:dyDescent="0.4">
      <c r="A155" s="77" t="s">
        <v>121</v>
      </c>
      <c r="B155" s="36" t="s">
        <v>192</v>
      </c>
      <c r="C155" s="108">
        <v>20</v>
      </c>
      <c r="D155" s="30">
        <f t="shared" si="12"/>
        <v>0.12903225806451613</v>
      </c>
      <c r="E155" s="6">
        <v>2</v>
      </c>
      <c r="F155" s="9"/>
      <c r="G155" s="9"/>
      <c r="H155" s="10">
        <v>1</v>
      </c>
    </row>
    <row r="156" spans="1:8" ht="44" thickBot="1" x14ac:dyDescent="0.4">
      <c r="A156" s="77" t="s">
        <v>121</v>
      </c>
      <c r="B156" s="36" t="s">
        <v>193</v>
      </c>
      <c r="C156" s="108">
        <v>10</v>
      </c>
      <c r="D156" s="30">
        <f t="shared" si="12"/>
        <v>6.4516129032258063E-2</v>
      </c>
      <c r="E156" s="6">
        <v>2</v>
      </c>
      <c r="F156" s="9"/>
      <c r="G156" s="9"/>
      <c r="H156" s="10">
        <v>1</v>
      </c>
    </row>
    <row r="157" spans="1:8" ht="29.5" thickBot="1" x14ac:dyDescent="0.4">
      <c r="A157" s="77" t="s">
        <v>121</v>
      </c>
      <c r="B157" s="36" t="s">
        <v>194</v>
      </c>
      <c r="C157" s="108">
        <v>15</v>
      </c>
      <c r="D157" s="30">
        <f t="shared" si="12"/>
        <v>9.6774193548387094E-2</v>
      </c>
      <c r="E157" s="6">
        <v>2</v>
      </c>
      <c r="F157" s="9"/>
      <c r="G157" s="9"/>
      <c r="H157" s="10">
        <v>1</v>
      </c>
    </row>
    <row r="158" spans="1:8" ht="44" thickBot="1" x14ac:dyDescent="0.4">
      <c r="A158" s="77" t="s">
        <v>121</v>
      </c>
      <c r="B158" s="36" t="s">
        <v>195</v>
      </c>
      <c r="C158" s="108">
        <v>10</v>
      </c>
      <c r="D158" s="30">
        <f t="shared" si="12"/>
        <v>6.4516129032258063E-2</v>
      </c>
      <c r="E158" s="6">
        <v>2</v>
      </c>
      <c r="F158" s="9"/>
      <c r="G158" s="9"/>
      <c r="H158" s="10">
        <v>1</v>
      </c>
    </row>
    <row r="159" spans="1:8" ht="29.5" thickBot="1" x14ac:dyDescent="0.4">
      <c r="A159" s="77" t="s">
        <v>121</v>
      </c>
      <c r="B159" s="36" t="s">
        <v>196</v>
      </c>
      <c r="C159" s="108">
        <v>15</v>
      </c>
      <c r="D159" s="30">
        <f t="shared" si="12"/>
        <v>9.6774193548387094E-2</v>
      </c>
      <c r="E159" s="6">
        <v>2</v>
      </c>
      <c r="F159" s="9"/>
      <c r="G159" s="9"/>
      <c r="H159" s="10">
        <v>1</v>
      </c>
    </row>
    <row r="160" spans="1:8" ht="16" thickBot="1" x14ac:dyDescent="0.4">
      <c r="A160" s="77" t="s">
        <v>114</v>
      </c>
      <c r="B160" s="33" t="s">
        <v>90</v>
      </c>
      <c r="C160" s="108"/>
      <c r="D160" s="86"/>
      <c r="E160" s="113">
        <f>((D159*E159)+(D158*E158)+(D157*E157)+(D156*E156)+(D155*E155)+(D154*E154)+(D153*E153)+(D152*E152)+(D151*E151)+(D150*E150)+(D149*E149))/2</f>
        <v>0.9032258064516131</v>
      </c>
      <c r="F160" s="56"/>
      <c r="G160" s="56"/>
      <c r="H160" s="10"/>
    </row>
    <row r="161" spans="1:8" ht="21.5" thickBot="1" x14ac:dyDescent="0.4">
      <c r="A161" s="77" t="s">
        <v>114</v>
      </c>
      <c r="B161" s="68" t="s">
        <v>61</v>
      </c>
      <c r="C161" s="68" t="s">
        <v>227</v>
      </c>
      <c r="D161" s="68" t="s">
        <v>4</v>
      </c>
      <c r="E161" s="69" t="s">
        <v>83</v>
      </c>
      <c r="F161" s="68"/>
      <c r="G161" s="68"/>
      <c r="H161" s="10"/>
    </row>
    <row r="162" spans="1:8" ht="29.5" thickBot="1" x14ac:dyDescent="0.4">
      <c r="A162" s="77" t="s">
        <v>114</v>
      </c>
      <c r="B162" s="29" t="s">
        <v>62</v>
      </c>
      <c r="C162" s="108">
        <v>15</v>
      </c>
      <c r="D162" s="30">
        <f>C162/SUM($C$162:$C$168)</f>
        <v>0.16666666666666666</v>
      </c>
      <c r="E162" s="6">
        <v>2</v>
      </c>
      <c r="F162" s="7"/>
      <c r="G162" s="7"/>
      <c r="H162" s="10">
        <v>1</v>
      </c>
    </row>
    <row r="163" spans="1:8" ht="29.5" thickBot="1" x14ac:dyDescent="0.4">
      <c r="A163" s="77" t="s">
        <v>114</v>
      </c>
      <c r="B163" s="29" t="s">
        <v>63</v>
      </c>
      <c r="C163" s="108">
        <v>5</v>
      </c>
      <c r="D163" s="30">
        <f t="shared" ref="D163:D168" si="13">C163/SUM($C$162:$C$168)</f>
        <v>5.5555555555555552E-2</v>
      </c>
      <c r="E163" s="6">
        <v>2</v>
      </c>
      <c r="F163" s="7"/>
      <c r="G163" s="7"/>
      <c r="H163" s="10">
        <v>1</v>
      </c>
    </row>
    <row r="164" spans="1:8" ht="44" thickBot="1" x14ac:dyDescent="0.4">
      <c r="A164" s="77" t="s">
        <v>121</v>
      </c>
      <c r="B164" s="29" t="s">
        <v>197</v>
      </c>
      <c r="C164" s="108">
        <v>20</v>
      </c>
      <c r="D164" s="30">
        <f t="shared" si="13"/>
        <v>0.22222222222222221</v>
      </c>
      <c r="E164" s="6">
        <v>2</v>
      </c>
      <c r="F164" s="88"/>
      <c r="G164" s="88"/>
      <c r="H164" s="10">
        <v>1</v>
      </c>
    </row>
    <row r="165" spans="1:8" ht="44" thickBot="1" x14ac:dyDescent="0.4">
      <c r="A165" s="77" t="s">
        <v>121</v>
      </c>
      <c r="B165" s="29" t="s">
        <v>198</v>
      </c>
      <c r="C165" s="108">
        <v>10</v>
      </c>
      <c r="D165" s="30">
        <f t="shared" si="13"/>
        <v>0.1111111111111111</v>
      </c>
      <c r="E165" s="6">
        <v>2</v>
      </c>
      <c r="F165" s="88"/>
      <c r="G165" s="88"/>
      <c r="H165" s="10">
        <v>1</v>
      </c>
    </row>
    <row r="166" spans="1:8" ht="29.5" thickBot="1" x14ac:dyDescent="0.4">
      <c r="A166" s="77" t="s">
        <v>121</v>
      </c>
      <c r="B166" s="29" t="s">
        <v>199</v>
      </c>
      <c r="C166" s="108">
        <v>15</v>
      </c>
      <c r="D166" s="30">
        <f t="shared" si="13"/>
        <v>0.16666666666666666</v>
      </c>
      <c r="E166" s="6">
        <v>2</v>
      </c>
      <c r="F166" s="88"/>
      <c r="G166" s="88"/>
      <c r="H166" s="10">
        <v>1</v>
      </c>
    </row>
    <row r="167" spans="1:8" ht="58.5" thickBot="1" x14ac:dyDescent="0.4">
      <c r="A167" s="77" t="s">
        <v>121</v>
      </c>
      <c r="B167" s="29" t="s">
        <v>200</v>
      </c>
      <c r="C167" s="108">
        <v>10</v>
      </c>
      <c r="D167" s="30">
        <f t="shared" si="13"/>
        <v>0.1111111111111111</v>
      </c>
      <c r="E167" s="6">
        <v>2</v>
      </c>
      <c r="F167" s="88"/>
      <c r="G167" s="88"/>
      <c r="H167" s="10">
        <v>1</v>
      </c>
    </row>
    <row r="168" spans="1:8" ht="58.5" thickBot="1" x14ac:dyDescent="0.4">
      <c r="A168" s="77" t="s">
        <v>121</v>
      </c>
      <c r="B168" s="29" t="s">
        <v>201</v>
      </c>
      <c r="C168" s="108">
        <v>15</v>
      </c>
      <c r="D168" s="30">
        <f t="shared" si="13"/>
        <v>0.16666666666666666</v>
      </c>
      <c r="E168" s="6">
        <v>2</v>
      </c>
      <c r="F168" s="88"/>
      <c r="G168" s="88"/>
      <c r="H168" s="10">
        <v>1</v>
      </c>
    </row>
    <row r="169" spans="1:8" ht="16" thickBot="1" x14ac:dyDescent="0.4">
      <c r="A169" s="77" t="s">
        <v>114</v>
      </c>
      <c r="B169" s="35" t="s">
        <v>91</v>
      </c>
      <c r="C169" s="109"/>
      <c r="D169" s="86"/>
      <c r="E169" s="113">
        <f>((D168*E168)+(D167*E167)+(D166*E166)+(D165*E165)+(D164*E164)+(D163*E163)+(D162*E162))/2</f>
        <v>1</v>
      </c>
      <c r="F169" s="56"/>
      <c r="G169" s="56"/>
      <c r="H169" s="10"/>
    </row>
    <row r="170" spans="1:8" ht="21.5" thickBot="1" x14ac:dyDescent="0.4">
      <c r="A170" s="77" t="s">
        <v>114</v>
      </c>
      <c r="B170" s="68" t="s">
        <v>64</v>
      </c>
      <c r="C170" s="68" t="s">
        <v>227</v>
      </c>
      <c r="D170" s="68" t="s">
        <v>4</v>
      </c>
      <c r="E170" s="69" t="s">
        <v>83</v>
      </c>
      <c r="F170" s="68"/>
      <c r="G170" s="68"/>
      <c r="H170" s="10"/>
    </row>
    <row r="171" spans="1:8" ht="29.5" thickBot="1" x14ac:dyDescent="0.4">
      <c r="A171" s="77" t="s">
        <v>114</v>
      </c>
      <c r="B171" s="29" t="s">
        <v>65</v>
      </c>
      <c r="C171" s="108">
        <v>20</v>
      </c>
      <c r="D171" s="30">
        <f>C171/SUM($C$171:$C$177)</f>
        <v>0.21052631578947367</v>
      </c>
      <c r="E171" s="6">
        <v>2</v>
      </c>
      <c r="F171" s="7" t="s">
        <v>95</v>
      </c>
      <c r="G171" s="7"/>
      <c r="H171" s="10">
        <v>1</v>
      </c>
    </row>
    <row r="172" spans="1:8" ht="44" thickBot="1" x14ac:dyDescent="0.4">
      <c r="A172" s="77" t="s">
        <v>114</v>
      </c>
      <c r="B172" s="29" t="s">
        <v>112</v>
      </c>
      <c r="C172" s="108">
        <v>10</v>
      </c>
      <c r="D172" s="30">
        <f t="shared" ref="D172:D177" si="14">C172/SUM($C$171:$C$177)</f>
        <v>0.10526315789473684</v>
      </c>
      <c r="E172" s="6">
        <v>2</v>
      </c>
      <c r="F172" s="7"/>
      <c r="G172" s="7"/>
      <c r="H172" s="10">
        <v>1</v>
      </c>
    </row>
    <row r="173" spans="1:8" ht="44" thickBot="1" x14ac:dyDescent="0.4">
      <c r="A173" s="77" t="s">
        <v>121</v>
      </c>
      <c r="B173" s="29" t="s">
        <v>202</v>
      </c>
      <c r="C173" s="108">
        <v>15</v>
      </c>
      <c r="D173" s="30">
        <f t="shared" si="14"/>
        <v>0.15789473684210525</v>
      </c>
      <c r="E173" s="6">
        <v>2</v>
      </c>
      <c r="F173" s="88"/>
      <c r="G173" s="88"/>
      <c r="H173" s="10">
        <v>1</v>
      </c>
    </row>
    <row r="174" spans="1:8" ht="44" thickBot="1" x14ac:dyDescent="0.4">
      <c r="A174" s="77" t="s">
        <v>121</v>
      </c>
      <c r="B174" s="29" t="s">
        <v>203</v>
      </c>
      <c r="C174" s="108">
        <v>10</v>
      </c>
      <c r="D174" s="30">
        <f t="shared" si="14"/>
        <v>0.10526315789473684</v>
      </c>
      <c r="E174" s="6">
        <v>2</v>
      </c>
      <c r="F174" s="88"/>
      <c r="G174" s="88"/>
      <c r="H174" s="10">
        <v>1</v>
      </c>
    </row>
    <row r="175" spans="1:8" ht="29.5" thickBot="1" x14ac:dyDescent="0.4">
      <c r="A175" s="77" t="s">
        <v>121</v>
      </c>
      <c r="B175" s="29" t="s">
        <v>204</v>
      </c>
      <c r="C175" s="108">
        <v>15</v>
      </c>
      <c r="D175" s="30">
        <f t="shared" si="14"/>
        <v>0.15789473684210525</v>
      </c>
      <c r="E175" s="6">
        <v>2</v>
      </c>
      <c r="F175" s="88"/>
      <c r="G175" s="88"/>
      <c r="H175" s="10">
        <v>1</v>
      </c>
    </row>
    <row r="176" spans="1:8" ht="44" thickBot="1" x14ac:dyDescent="0.4">
      <c r="A176" s="77" t="s">
        <v>121</v>
      </c>
      <c r="B176" s="29" t="s">
        <v>205</v>
      </c>
      <c r="C176" s="108">
        <v>15</v>
      </c>
      <c r="D176" s="30">
        <f t="shared" si="14"/>
        <v>0.15789473684210525</v>
      </c>
      <c r="E176" s="6">
        <v>2</v>
      </c>
      <c r="F176" s="88"/>
      <c r="G176" s="88"/>
      <c r="H176" s="10">
        <v>1</v>
      </c>
    </row>
    <row r="177" spans="1:8" ht="44" thickBot="1" x14ac:dyDescent="0.4">
      <c r="A177" s="77" t="s">
        <v>121</v>
      </c>
      <c r="B177" s="29" t="s">
        <v>206</v>
      </c>
      <c r="C177" s="108">
        <v>10</v>
      </c>
      <c r="D177" s="30">
        <f t="shared" si="14"/>
        <v>0.10526315789473684</v>
      </c>
      <c r="E177" s="6">
        <v>2</v>
      </c>
      <c r="F177" s="88"/>
      <c r="G177" s="88"/>
      <c r="H177" s="10">
        <v>1</v>
      </c>
    </row>
    <row r="178" spans="1:8" ht="16" thickBot="1" x14ac:dyDescent="0.4">
      <c r="A178" s="77" t="s">
        <v>114</v>
      </c>
      <c r="B178" s="35" t="s">
        <v>92</v>
      </c>
      <c r="C178" s="35"/>
      <c r="D178" s="86"/>
      <c r="E178" s="113">
        <f>((D177*E177)+(D176*E176)+(D175*E175)+(D174*E174)+(D173*E173)+(D172*E172)+(D171*E171))/2</f>
        <v>0.99999999999999989</v>
      </c>
      <c r="F178" s="56"/>
      <c r="G178" s="56"/>
      <c r="H178" s="10"/>
    </row>
    <row r="179" spans="1:8" ht="23.5" x14ac:dyDescent="0.55000000000000004">
      <c r="A179" s="77" t="s">
        <v>114</v>
      </c>
      <c r="B179" s="23" t="str">
        <f>B242</f>
        <v>COMMERCIAL, FINANCIAL &amp; LEGAL</v>
      </c>
      <c r="C179" s="100"/>
      <c r="D179" s="24"/>
      <c r="E179" s="25"/>
      <c r="F179" s="26" t="str">
        <f>CONCATENATE("Overall Weight:   ", F242*100, "%")</f>
        <v>Overall Weight:   15%</v>
      </c>
      <c r="G179" s="26"/>
      <c r="H179" s="10"/>
    </row>
    <row r="180" spans="1:8" ht="16" thickBot="1" x14ac:dyDescent="0.4">
      <c r="A180" s="77" t="s">
        <v>114</v>
      </c>
      <c r="B180" s="157" t="s">
        <v>96</v>
      </c>
      <c r="C180" s="158"/>
      <c r="D180" s="158"/>
      <c r="E180" s="158"/>
      <c r="F180" s="28">
        <f>E247</f>
        <v>0.88202777777777774</v>
      </c>
      <c r="G180" s="28"/>
      <c r="H180" s="10"/>
    </row>
    <row r="181" spans="1:8" ht="21.5" thickBot="1" x14ac:dyDescent="0.4">
      <c r="A181" s="77" t="s">
        <v>114</v>
      </c>
      <c r="B181" s="68" t="s">
        <v>66</v>
      </c>
      <c r="C181" s="68" t="s">
        <v>227</v>
      </c>
      <c r="D181" s="68" t="s">
        <v>4</v>
      </c>
      <c r="E181" s="69" t="s">
        <v>83</v>
      </c>
      <c r="F181" s="68"/>
      <c r="G181" s="68"/>
      <c r="H181" s="10"/>
    </row>
    <row r="182" spans="1:8" ht="29.5" thickBot="1" x14ac:dyDescent="0.4">
      <c r="A182" s="77" t="s">
        <v>114</v>
      </c>
      <c r="B182" s="34" t="s">
        <v>67</v>
      </c>
      <c r="C182" s="108">
        <v>20</v>
      </c>
      <c r="D182" s="30">
        <f>C182/SUM($C$182:$C$185)</f>
        <v>0.36363636363636365</v>
      </c>
      <c r="E182" s="6">
        <v>2</v>
      </c>
      <c r="F182" s="8"/>
      <c r="G182" s="8"/>
      <c r="H182" s="10">
        <v>1</v>
      </c>
    </row>
    <row r="183" spans="1:8" ht="58.5" thickBot="1" x14ac:dyDescent="0.4">
      <c r="A183" s="77" t="s">
        <v>114</v>
      </c>
      <c r="B183" s="34" t="s">
        <v>113</v>
      </c>
      <c r="C183" s="108">
        <v>10</v>
      </c>
      <c r="D183" s="30">
        <f t="shared" ref="D183:D185" si="15">C183/SUM($C$182:$C$185)</f>
        <v>0.18181818181818182</v>
      </c>
      <c r="E183" s="6">
        <v>2</v>
      </c>
      <c r="F183" s="8"/>
      <c r="G183" s="8"/>
      <c r="H183" s="10">
        <v>1</v>
      </c>
    </row>
    <row r="184" spans="1:8" ht="29.5" thickBot="1" x14ac:dyDescent="0.4">
      <c r="A184" s="77" t="s">
        <v>121</v>
      </c>
      <c r="B184" s="34" t="s">
        <v>207</v>
      </c>
      <c r="C184" s="108">
        <v>15</v>
      </c>
      <c r="D184" s="30">
        <f t="shared" si="15"/>
        <v>0.27272727272727271</v>
      </c>
      <c r="E184" s="6">
        <v>2</v>
      </c>
      <c r="F184" s="9"/>
      <c r="G184" s="9"/>
      <c r="H184" s="10">
        <v>1</v>
      </c>
    </row>
    <row r="185" spans="1:8" ht="29.5" thickBot="1" x14ac:dyDescent="0.4">
      <c r="A185" s="77" t="s">
        <v>121</v>
      </c>
      <c r="B185" s="34" t="s">
        <v>208</v>
      </c>
      <c r="C185" s="108">
        <v>10</v>
      </c>
      <c r="D185" s="30">
        <f t="shared" si="15"/>
        <v>0.18181818181818182</v>
      </c>
      <c r="E185" s="6">
        <v>2</v>
      </c>
      <c r="F185" s="9"/>
      <c r="G185" s="9"/>
      <c r="H185" s="10">
        <v>1</v>
      </c>
    </row>
    <row r="186" spans="1:8" ht="16" thickBot="1" x14ac:dyDescent="0.4">
      <c r="A186" s="77" t="s">
        <v>114</v>
      </c>
      <c r="B186" s="35" t="s">
        <v>97</v>
      </c>
      <c r="C186" s="109"/>
      <c r="D186" s="86"/>
      <c r="E186" s="113">
        <f>((D185*E185)+(D184*E184)+(D183*E183)+(D182*E182))/2</f>
        <v>1</v>
      </c>
      <c r="F186" s="56"/>
      <c r="G186" s="56"/>
      <c r="H186" s="10"/>
    </row>
    <row r="187" spans="1:8" ht="21.5" thickBot="1" x14ac:dyDescent="0.4">
      <c r="A187" s="77" t="s">
        <v>121</v>
      </c>
      <c r="B187" s="68" t="s">
        <v>215</v>
      </c>
      <c r="C187" s="68" t="s">
        <v>227</v>
      </c>
      <c r="D187" s="68" t="s">
        <v>4</v>
      </c>
      <c r="E187" s="69" t="s">
        <v>83</v>
      </c>
      <c r="F187" s="68"/>
      <c r="G187" s="68"/>
      <c r="H187" s="10"/>
    </row>
    <row r="188" spans="1:8" ht="29.5" thickBot="1" x14ac:dyDescent="0.4">
      <c r="A188" s="77" t="s">
        <v>121</v>
      </c>
      <c r="B188" s="34" t="s">
        <v>217</v>
      </c>
      <c r="C188" s="108">
        <v>20</v>
      </c>
      <c r="D188" s="30">
        <f>C188/SUM($C$188:$C$194)</f>
        <v>0.22222222222222221</v>
      </c>
      <c r="E188" s="6">
        <v>2</v>
      </c>
      <c r="F188" s="8"/>
      <c r="G188" s="8"/>
      <c r="H188" s="10">
        <v>1</v>
      </c>
    </row>
    <row r="189" spans="1:8" ht="44" thickBot="1" x14ac:dyDescent="0.4">
      <c r="A189" s="77" t="s">
        <v>121</v>
      </c>
      <c r="B189" s="34" t="s">
        <v>218</v>
      </c>
      <c r="C189" s="108">
        <v>10</v>
      </c>
      <c r="D189" s="30">
        <f t="shared" ref="D189:D194" si="16">C189/SUM($C$188:$C$194)</f>
        <v>0.1111111111111111</v>
      </c>
      <c r="E189" s="6">
        <v>2</v>
      </c>
      <c r="F189" s="8"/>
      <c r="G189" s="8"/>
      <c r="H189" s="10">
        <v>1</v>
      </c>
    </row>
    <row r="190" spans="1:8" ht="29.5" thickBot="1" x14ac:dyDescent="0.4">
      <c r="A190" s="77" t="s">
        <v>121</v>
      </c>
      <c r="B190" s="34" t="s">
        <v>219</v>
      </c>
      <c r="C190" s="108">
        <v>15</v>
      </c>
      <c r="D190" s="30">
        <f t="shared" si="16"/>
        <v>0.16666666666666666</v>
      </c>
      <c r="E190" s="6">
        <v>2</v>
      </c>
      <c r="F190" s="9"/>
      <c r="G190" s="9"/>
      <c r="H190" s="10">
        <v>1</v>
      </c>
    </row>
    <row r="191" spans="1:8" ht="44" thickBot="1" x14ac:dyDescent="0.4">
      <c r="A191" s="77" t="s">
        <v>121</v>
      </c>
      <c r="B191" s="34" t="s">
        <v>220</v>
      </c>
      <c r="C191" s="108">
        <v>10</v>
      </c>
      <c r="D191" s="30">
        <f t="shared" si="16"/>
        <v>0.1111111111111111</v>
      </c>
      <c r="E191" s="6">
        <v>2</v>
      </c>
      <c r="F191" s="9"/>
      <c r="G191" s="9"/>
      <c r="H191" s="10">
        <v>1</v>
      </c>
    </row>
    <row r="192" spans="1:8" ht="44" thickBot="1" x14ac:dyDescent="0.4">
      <c r="A192" s="77" t="s">
        <v>121</v>
      </c>
      <c r="B192" s="34" t="s">
        <v>221</v>
      </c>
      <c r="C192" s="108">
        <v>5</v>
      </c>
      <c r="D192" s="30">
        <f t="shared" si="16"/>
        <v>5.5555555555555552E-2</v>
      </c>
      <c r="E192" s="6">
        <v>2</v>
      </c>
      <c r="F192" s="9"/>
      <c r="G192" s="9"/>
      <c r="H192" s="10">
        <v>1</v>
      </c>
    </row>
    <row r="193" spans="1:8" ht="29.5" thickBot="1" x14ac:dyDescent="0.4">
      <c r="A193" s="77" t="s">
        <v>121</v>
      </c>
      <c r="B193" s="34" t="s">
        <v>222</v>
      </c>
      <c r="C193" s="108">
        <v>20</v>
      </c>
      <c r="D193" s="30">
        <f t="shared" si="16"/>
        <v>0.22222222222222221</v>
      </c>
      <c r="E193" s="6">
        <v>2</v>
      </c>
      <c r="F193" s="9"/>
      <c r="G193" s="9"/>
      <c r="H193" s="10">
        <v>1</v>
      </c>
    </row>
    <row r="194" spans="1:8" ht="44" thickBot="1" x14ac:dyDescent="0.4">
      <c r="A194" s="77" t="s">
        <v>121</v>
      </c>
      <c r="B194" s="34" t="s">
        <v>223</v>
      </c>
      <c r="C194" s="108">
        <v>10</v>
      </c>
      <c r="D194" s="30">
        <f t="shared" si="16"/>
        <v>0.1111111111111111</v>
      </c>
      <c r="E194" s="6">
        <v>1</v>
      </c>
      <c r="F194" s="9"/>
      <c r="G194" s="9"/>
      <c r="H194" s="10">
        <v>1</v>
      </c>
    </row>
    <row r="195" spans="1:8" ht="16" thickBot="1" x14ac:dyDescent="0.4">
      <c r="A195" s="77" t="s">
        <v>121</v>
      </c>
      <c r="B195" s="35" t="s">
        <v>216</v>
      </c>
      <c r="C195" s="109"/>
      <c r="D195" s="86"/>
      <c r="E195" s="113">
        <f>((D194*E194)+(D193*E193)+(D192*E192)+(D191*E191)+(D190*E190)+(D189*E189)+(D188*E188))/2</f>
        <v>0.94444444444444453</v>
      </c>
      <c r="F195" s="56"/>
      <c r="G195" s="56"/>
      <c r="H195" s="10"/>
    </row>
    <row r="196" spans="1:8" ht="21.5" thickBot="1" x14ac:dyDescent="0.4">
      <c r="A196" s="77" t="s">
        <v>114</v>
      </c>
      <c r="B196" s="68" t="s">
        <v>68</v>
      </c>
      <c r="C196" s="68" t="s">
        <v>227</v>
      </c>
      <c r="D196" s="68" t="s">
        <v>4</v>
      </c>
      <c r="E196" s="69" t="s">
        <v>83</v>
      </c>
      <c r="F196" s="68"/>
      <c r="G196" s="68"/>
      <c r="H196" s="10"/>
    </row>
    <row r="197" spans="1:8" ht="29.5" thickBot="1" x14ac:dyDescent="0.4">
      <c r="A197" s="77" t="s">
        <v>114</v>
      </c>
      <c r="B197" s="36" t="s">
        <v>69</v>
      </c>
      <c r="C197" s="108">
        <v>15</v>
      </c>
      <c r="D197" s="30">
        <f>C197/SUM($C$197:$C$201)</f>
        <v>0.25</v>
      </c>
      <c r="E197" s="6">
        <v>2</v>
      </c>
      <c r="F197" s="8"/>
      <c r="G197" s="8"/>
      <c r="H197" s="10">
        <v>1</v>
      </c>
    </row>
    <row r="198" spans="1:8" ht="44" thickBot="1" x14ac:dyDescent="0.4">
      <c r="A198" s="77" t="s">
        <v>114</v>
      </c>
      <c r="B198" s="36" t="s">
        <v>70</v>
      </c>
      <c r="C198" s="108">
        <v>10</v>
      </c>
      <c r="D198" s="30">
        <f t="shared" ref="D198:D201" si="17">C198/SUM($C$197:$C$201)</f>
        <v>0.16666666666666666</v>
      </c>
      <c r="E198" s="6">
        <v>2</v>
      </c>
      <c r="F198" s="8"/>
      <c r="G198" s="8"/>
      <c r="H198" s="10">
        <v>1</v>
      </c>
    </row>
    <row r="199" spans="1:8" ht="44" thickBot="1" x14ac:dyDescent="0.4">
      <c r="A199" s="77" t="s">
        <v>114</v>
      </c>
      <c r="B199" s="36" t="s">
        <v>71</v>
      </c>
      <c r="C199" s="108">
        <v>5</v>
      </c>
      <c r="D199" s="30">
        <f t="shared" si="17"/>
        <v>8.3333333333333329E-2</v>
      </c>
      <c r="E199" s="6">
        <v>2</v>
      </c>
      <c r="F199" s="8"/>
      <c r="G199" s="8"/>
      <c r="H199" s="10">
        <v>1</v>
      </c>
    </row>
    <row r="200" spans="1:8" ht="29.5" thickBot="1" x14ac:dyDescent="0.4">
      <c r="A200" s="77" t="s">
        <v>114</v>
      </c>
      <c r="B200" s="36" t="s">
        <v>72</v>
      </c>
      <c r="C200" s="108">
        <v>20</v>
      </c>
      <c r="D200" s="30">
        <f t="shared" si="17"/>
        <v>0.33333333333333331</v>
      </c>
      <c r="E200" s="6">
        <v>1</v>
      </c>
      <c r="F200" s="8"/>
      <c r="G200" s="8"/>
      <c r="H200" s="10">
        <v>1</v>
      </c>
    </row>
    <row r="201" spans="1:8" ht="44" thickBot="1" x14ac:dyDescent="0.4">
      <c r="A201" s="77" t="s">
        <v>121</v>
      </c>
      <c r="B201" s="36" t="s">
        <v>209</v>
      </c>
      <c r="C201" s="108">
        <v>10</v>
      </c>
      <c r="D201" s="30">
        <f t="shared" si="17"/>
        <v>0.16666666666666666</v>
      </c>
      <c r="E201" s="6">
        <v>1</v>
      </c>
      <c r="F201" s="9"/>
      <c r="G201" s="9"/>
      <c r="H201" s="10">
        <v>1</v>
      </c>
    </row>
    <row r="202" spans="1:8" ht="16" thickBot="1" x14ac:dyDescent="0.4">
      <c r="A202" s="77" t="s">
        <v>114</v>
      </c>
      <c r="B202" s="33" t="s">
        <v>98</v>
      </c>
      <c r="C202" s="109"/>
      <c r="D202" s="86"/>
      <c r="E202" s="113">
        <f>((D201*E201)+(D200*E200)+(D199*E199)+(D198*E198)+(D197*E197))/2</f>
        <v>0.75</v>
      </c>
      <c r="F202" s="56"/>
      <c r="G202" s="56"/>
      <c r="H202" s="10"/>
    </row>
    <row r="203" spans="1:8" ht="21.5" thickBot="1" x14ac:dyDescent="0.4">
      <c r="A203" s="77" t="s">
        <v>114</v>
      </c>
      <c r="B203" s="68" t="s">
        <v>73</v>
      </c>
      <c r="C203" s="68" t="s">
        <v>227</v>
      </c>
      <c r="D203" s="68" t="s">
        <v>4</v>
      </c>
      <c r="E203" s="69" t="s">
        <v>83</v>
      </c>
      <c r="F203" s="68"/>
      <c r="G203" s="68"/>
      <c r="H203" s="10"/>
    </row>
    <row r="204" spans="1:8" ht="29.5" thickBot="1" x14ac:dyDescent="0.4">
      <c r="A204" s="77" t="s">
        <v>114</v>
      </c>
      <c r="B204" s="29" t="s">
        <v>74</v>
      </c>
      <c r="C204" s="108">
        <v>15</v>
      </c>
      <c r="D204" s="30">
        <f>C204/SUM($C$204:$C$211)</f>
        <v>0.16666666666666666</v>
      </c>
      <c r="E204" s="6">
        <v>2</v>
      </c>
      <c r="F204" s="7"/>
      <c r="G204" s="7"/>
      <c r="H204" s="10">
        <v>1</v>
      </c>
    </row>
    <row r="205" spans="1:8" ht="29.5" thickBot="1" x14ac:dyDescent="0.4">
      <c r="A205" s="77" t="s">
        <v>114</v>
      </c>
      <c r="B205" s="29" t="s">
        <v>75</v>
      </c>
      <c r="C205" s="108">
        <v>10</v>
      </c>
      <c r="D205" s="30">
        <f t="shared" ref="D205:D211" si="18">C205/SUM($C$204:$C$211)</f>
        <v>0.1111111111111111</v>
      </c>
      <c r="E205" s="6">
        <v>2</v>
      </c>
      <c r="F205" s="7"/>
      <c r="G205" s="7"/>
      <c r="H205" s="10">
        <v>1</v>
      </c>
    </row>
    <row r="206" spans="1:8" ht="44" thickBot="1" x14ac:dyDescent="0.4">
      <c r="A206" s="77" t="s">
        <v>114</v>
      </c>
      <c r="B206" s="29" t="s">
        <v>76</v>
      </c>
      <c r="C206" s="108">
        <v>5</v>
      </c>
      <c r="D206" s="30">
        <f t="shared" si="18"/>
        <v>5.5555555555555552E-2</v>
      </c>
      <c r="E206" s="30">
        <v>0.01</v>
      </c>
      <c r="F206" s="7"/>
      <c r="G206" s="7"/>
      <c r="H206" s="10">
        <v>1</v>
      </c>
    </row>
    <row r="207" spans="1:8" ht="16" thickBot="1" x14ac:dyDescent="0.4">
      <c r="A207" s="77" t="s">
        <v>121</v>
      </c>
      <c r="B207" s="29" t="s">
        <v>210</v>
      </c>
      <c r="C207" s="108">
        <v>20</v>
      </c>
      <c r="D207" s="30">
        <f t="shared" si="18"/>
        <v>0.22222222222222221</v>
      </c>
      <c r="E207" s="6">
        <v>2</v>
      </c>
      <c r="F207" s="88"/>
      <c r="G207" s="88"/>
      <c r="H207" s="10">
        <v>1</v>
      </c>
    </row>
    <row r="208" spans="1:8" ht="29.5" thickBot="1" x14ac:dyDescent="0.4">
      <c r="A208" s="77" t="s">
        <v>121</v>
      </c>
      <c r="B208" s="29" t="s">
        <v>211</v>
      </c>
      <c r="C208" s="108">
        <v>10</v>
      </c>
      <c r="D208" s="30">
        <f t="shared" si="18"/>
        <v>0.1111111111111111</v>
      </c>
      <c r="E208" s="6">
        <v>1</v>
      </c>
      <c r="F208" s="88"/>
      <c r="G208" s="88"/>
      <c r="H208" s="10">
        <v>1</v>
      </c>
    </row>
    <row r="209" spans="1:8" ht="29.5" thickBot="1" x14ac:dyDescent="0.4">
      <c r="A209" s="77" t="s">
        <v>121</v>
      </c>
      <c r="B209" s="29" t="s">
        <v>212</v>
      </c>
      <c r="C209" s="108">
        <v>15</v>
      </c>
      <c r="D209" s="30">
        <f t="shared" si="18"/>
        <v>0.16666666666666666</v>
      </c>
      <c r="E209" s="6">
        <v>2</v>
      </c>
      <c r="F209" s="88"/>
      <c r="G209" s="88"/>
      <c r="H209" s="10">
        <v>1</v>
      </c>
    </row>
    <row r="210" spans="1:8" ht="44" thickBot="1" x14ac:dyDescent="0.4">
      <c r="A210" s="77" t="s">
        <v>121</v>
      </c>
      <c r="B210" s="29" t="s">
        <v>213</v>
      </c>
      <c r="C210" s="108">
        <v>10</v>
      </c>
      <c r="D210" s="30">
        <f t="shared" si="18"/>
        <v>0.1111111111111111</v>
      </c>
      <c r="E210" s="6">
        <v>2</v>
      </c>
      <c r="F210" s="88"/>
      <c r="G210" s="88"/>
      <c r="H210" s="10">
        <v>1</v>
      </c>
    </row>
    <row r="211" spans="1:8" ht="58.5" thickBot="1" x14ac:dyDescent="0.4">
      <c r="A211" s="77" t="s">
        <v>121</v>
      </c>
      <c r="B211" s="29" t="s">
        <v>214</v>
      </c>
      <c r="C211" s="108">
        <v>5</v>
      </c>
      <c r="D211" s="30">
        <f t="shared" si="18"/>
        <v>5.5555555555555552E-2</v>
      </c>
      <c r="E211" s="6">
        <v>1</v>
      </c>
      <c r="F211" s="88"/>
      <c r="G211" s="88"/>
      <c r="H211" s="10">
        <v>1</v>
      </c>
    </row>
    <row r="212" spans="1:8" ht="16" thickBot="1" x14ac:dyDescent="0.4">
      <c r="A212" s="77" t="s">
        <v>114</v>
      </c>
      <c r="B212" s="35" t="s">
        <v>99</v>
      </c>
      <c r="C212" s="35"/>
      <c r="D212" s="86"/>
      <c r="E212" s="113">
        <f>((D211*E211)+(D210*E210)+(D209*E209)+(D208*E208)+(D207*E207)+(D206*E206)+(D205*E205)+(D204*E204))/2</f>
        <v>0.86138888888888887</v>
      </c>
      <c r="F212" s="56"/>
      <c r="G212" s="56"/>
      <c r="H212" s="10"/>
    </row>
    <row r="213" spans="1:8" ht="15.5" x14ac:dyDescent="0.35">
      <c r="A213" s="10"/>
      <c r="B213" s="73"/>
      <c r="C213" s="73"/>
      <c r="D213" s="74"/>
      <c r="E213" s="75"/>
      <c r="F213" s="76"/>
      <c r="G213" s="76"/>
      <c r="H213" s="10"/>
    </row>
    <row r="214" spans="1:8" ht="15.5" x14ac:dyDescent="0.35">
      <c r="A214" s="10"/>
      <c r="B214" s="73"/>
      <c r="C214" s="73"/>
      <c r="D214" s="74"/>
      <c r="E214" s="75"/>
      <c r="F214" s="76"/>
      <c r="G214" s="76"/>
      <c r="H214" s="10"/>
    </row>
    <row r="215" spans="1:8" ht="15" thickBot="1" x14ac:dyDescent="0.4">
      <c r="A215" s="10"/>
      <c r="B215" s="10"/>
      <c r="C215" s="10"/>
      <c r="D215" s="10"/>
      <c r="E215" s="10"/>
      <c r="F215" s="10"/>
      <c r="G215" s="10"/>
      <c r="H215" s="10"/>
    </row>
    <row r="216" spans="1:8" ht="24" thickBot="1" x14ac:dyDescent="0.4">
      <c r="A216" s="10"/>
      <c r="B216" s="159" t="s">
        <v>10</v>
      </c>
      <c r="C216" s="160"/>
      <c r="D216" s="161"/>
      <c r="E216" s="37">
        <f>(E224*F218)+(E233*F226)+(E240*F235)+(E247*F242)</f>
        <v>0.80802588808340103</v>
      </c>
      <c r="F216" s="10"/>
      <c r="G216" s="10"/>
      <c r="H216" s="10"/>
    </row>
    <row r="217" spans="1:8" ht="24" thickBot="1" x14ac:dyDescent="0.6">
      <c r="A217" s="10"/>
      <c r="B217" s="10"/>
      <c r="C217" s="10"/>
      <c r="D217" s="10"/>
      <c r="E217" s="10"/>
      <c r="F217" s="38" t="s">
        <v>8</v>
      </c>
      <c r="G217" s="38"/>
      <c r="H217" s="10"/>
    </row>
    <row r="218" spans="1:8" ht="29.5" thickBot="1" x14ac:dyDescent="0.6">
      <c r="A218" s="10"/>
      <c r="B218" s="39" t="s">
        <v>5</v>
      </c>
      <c r="C218" s="39"/>
      <c r="D218" s="40" t="s">
        <v>9</v>
      </c>
      <c r="E218" s="40" t="s">
        <v>11</v>
      </c>
      <c r="F218" s="41">
        <v>0.3</v>
      </c>
      <c r="G218" s="41"/>
      <c r="H218" s="10"/>
    </row>
    <row r="219" spans="1:8" ht="21" x14ac:dyDescent="0.35">
      <c r="A219" s="10"/>
      <c r="B219" s="40" t="str">
        <f>B11</f>
        <v>Facilities &amp; Maintenance</v>
      </c>
      <c r="C219" s="105"/>
      <c r="D219" s="42">
        <v>0.2</v>
      </c>
      <c r="E219" s="43">
        <f>+E22</f>
        <v>0.74</v>
      </c>
      <c r="F219" s="44"/>
      <c r="G219" s="44"/>
      <c r="H219" s="10"/>
    </row>
    <row r="220" spans="1:8" ht="21" x14ac:dyDescent="0.35">
      <c r="A220" s="10"/>
      <c r="B220" s="70" t="str">
        <f>B23</f>
        <v>Employee Health &amp; Safety</v>
      </c>
      <c r="C220" s="102"/>
      <c r="D220" s="64">
        <v>0.2</v>
      </c>
      <c r="E220" s="65">
        <f>+E30</f>
        <v>0.66666666666666674</v>
      </c>
      <c r="F220" s="44"/>
      <c r="G220" s="44"/>
      <c r="H220" s="10"/>
    </row>
    <row r="221" spans="1:8" ht="21" x14ac:dyDescent="0.35">
      <c r="A221" s="10"/>
      <c r="B221" s="45" t="str">
        <f>B31</f>
        <v>Operational Planning &amp; Control</v>
      </c>
      <c r="C221" s="103"/>
      <c r="D221" s="42">
        <v>0.2</v>
      </c>
      <c r="E221" s="43">
        <f>E43</f>
        <v>0.61538461538461542</v>
      </c>
      <c r="F221" s="44"/>
      <c r="G221" s="44"/>
      <c r="H221" s="10"/>
    </row>
    <row r="222" spans="1:8" ht="21" x14ac:dyDescent="0.35">
      <c r="A222" s="10"/>
      <c r="B222" s="70" t="str">
        <f>B44</f>
        <v>Design &amp; Development</v>
      </c>
      <c r="C222" s="102"/>
      <c r="D222" s="64">
        <v>0.2</v>
      </c>
      <c r="E222" s="65">
        <f>E53</f>
        <v>0.49999999999999994</v>
      </c>
      <c r="F222" s="44"/>
      <c r="G222" s="44"/>
      <c r="H222" s="10"/>
    </row>
    <row r="223" spans="1:8" ht="21.5" thickBot="1" x14ac:dyDescent="0.4">
      <c r="A223" s="10"/>
      <c r="B223" s="46" t="str">
        <f>B54</f>
        <v>Business Continuity</v>
      </c>
      <c r="C223" s="104"/>
      <c r="D223" s="47">
        <v>0.2</v>
      </c>
      <c r="E223" s="48">
        <f>E68</f>
        <v>0.88235294117676477</v>
      </c>
      <c r="F223" s="44"/>
      <c r="G223" s="44"/>
      <c r="H223" s="10"/>
    </row>
    <row r="224" spans="1:8" ht="15.5" x14ac:dyDescent="0.35">
      <c r="A224" s="10"/>
      <c r="B224" s="162" t="s">
        <v>16</v>
      </c>
      <c r="C224" s="155"/>
      <c r="D224" s="155"/>
      <c r="E224" s="49">
        <f>(D219*E219)+(D220*E220)+(D221*E221)+(D222*E222)+(D223*E223)</f>
        <v>0.68088084464560938</v>
      </c>
      <c r="F224" s="50"/>
      <c r="G224" s="50"/>
      <c r="H224" s="10"/>
    </row>
    <row r="225" spans="1:8" ht="16" thickBot="1" x14ac:dyDescent="0.4">
      <c r="A225" s="10"/>
      <c r="B225" s="51"/>
      <c r="C225" s="51"/>
      <c r="D225" s="52"/>
      <c r="E225" s="53"/>
      <c r="F225" s="50"/>
      <c r="G225" s="50"/>
      <c r="H225" s="10"/>
    </row>
    <row r="226" spans="1:8" ht="29.5" thickBot="1" x14ac:dyDescent="0.6">
      <c r="A226" s="10"/>
      <c r="B226" s="39" t="s">
        <v>34</v>
      </c>
      <c r="C226" s="39"/>
      <c r="D226" s="82" t="s">
        <v>9</v>
      </c>
      <c r="E226" s="82" t="s">
        <v>11</v>
      </c>
      <c r="F226" s="41">
        <v>0.3</v>
      </c>
      <c r="G226" s="41"/>
      <c r="H226" s="10"/>
    </row>
    <row r="227" spans="1:8" ht="21" x14ac:dyDescent="0.35">
      <c r="A227" s="10"/>
      <c r="B227" s="40" t="str">
        <f>B71</f>
        <v>Documents, Processes &amp; Visual Controls</v>
      </c>
      <c r="C227" s="105"/>
      <c r="D227" s="83">
        <v>0.25</v>
      </c>
      <c r="E227" s="84">
        <f>E80</f>
        <v>0.85</v>
      </c>
      <c r="F227" s="44"/>
      <c r="G227" s="44"/>
      <c r="H227" s="10"/>
    </row>
    <row r="228" spans="1:8" ht="21" x14ac:dyDescent="0.35">
      <c r="A228" s="10"/>
      <c r="B228" s="70" t="str">
        <f>B81</f>
        <v>Gauge Control</v>
      </c>
      <c r="C228" s="102"/>
      <c r="D228" s="64">
        <v>0.2</v>
      </c>
      <c r="E228" s="65">
        <f>E95</f>
        <v>1</v>
      </c>
      <c r="F228" s="44"/>
      <c r="G228" s="44"/>
      <c r="H228" s="10"/>
    </row>
    <row r="229" spans="1:8" ht="21" x14ac:dyDescent="0.35">
      <c r="A229" s="10"/>
      <c r="B229" s="45" t="str">
        <f>B96</f>
        <v>CAPA, Problem Solving &amp; CI</v>
      </c>
      <c r="C229" s="103"/>
      <c r="D229" s="42">
        <v>0.15</v>
      </c>
      <c r="E229" s="43">
        <f>E103</f>
        <v>0.5625</v>
      </c>
      <c r="F229" s="44"/>
      <c r="G229" s="44"/>
      <c r="H229" s="10"/>
    </row>
    <row r="230" spans="1:8" ht="21" x14ac:dyDescent="0.35">
      <c r="A230" s="10"/>
      <c r="B230" s="70" t="str">
        <f>B104</f>
        <v>Training &amp; Competency</v>
      </c>
      <c r="C230" s="102"/>
      <c r="D230" s="64">
        <v>0.1</v>
      </c>
      <c r="E230" s="65">
        <f>E109</f>
        <v>0.60000000000000009</v>
      </c>
      <c r="F230" s="44"/>
      <c r="G230" s="44"/>
      <c r="H230" s="10"/>
    </row>
    <row r="231" spans="1:8" ht="21" x14ac:dyDescent="0.35">
      <c r="A231" s="10"/>
      <c r="B231" s="79" t="str">
        <f>B110</f>
        <v>Supplier Quality</v>
      </c>
      <c r="C231" s="106"/>
      <c r="D231" s="80">
        <v>0.15</v>
      </c>
      <c r="E231" s="81">
        <f>E116</f>
        <v>1</v>
      </c>
      <c r="F231" s="44"/>
      <c r="G231" s="44"/>
      <c r="H231" s="10"/>
    </row>
    <row r="232" spans="1:8" ht="21.5" thickBot="1" x14ac:dyDescent="0.4">
      <c r="A232" s="10"/>
      <c r="B232" s="72" t="str">
        <f>B117</f>
        <v>Identification &amp; Traceability</v>
      </c>
      <c r="C232" s="107"/>
      <c r="D232" s="66">
        <v>0.15</v>
      </c>
      <c r="E232" s="67">
        <f>E125</f>
        <v>0.55882352941176472</v>
      </c>
      <c r="F232" s="44"/>
      <c r="G232" s="44"/>
      <c r="H232" s="10"/>
    </row>
    <row r="233" spans="1:8" ht="15.5" x14ac:dyDescent="0.35">
      <c r="A233" s="10"/>
      <c r="B233" s="163" t="s">
        <v>235</v>
      </c>
      <c r="C233" s="164"/>
      <c r="D233" s="164"/>
      <c r="E233" s="49">
        <f>+(D227*E227)+(D228*E228)+(D229*E229)+(D230*E230)+(D231*E231)+(D232*E232)</f>
        <v>0.79069852941176477</v>
      </c>
      <c r="F233" s="50"/>
      <c r="G233" s="50"/>
      <c r="H233" s="10"/>
    </row>
    <row r="234" spans="1:8" ht="16" thickBot="1" x14ac:dyDescent="0.4">
      <c r="A234" s="10"/>
      <c r="B234" s="51"/>
      <c r="C234" s="51"/>
      <c r="D234" s="54"/>
      <c r="E234" s="53"/>
      <c r="F234" s="50"/>
      <c r="G234" s="50"/>
      <c r="H234" s="10"/>
    </row>
    <row r="235" spans="1:8" ht="29.5" thickBot="1" x14ac:dyDescent="0.6">
      <c r="A235" s="10"/>
      <c r="B235" s="39" t="s">
        <v>77</v>
      </c>
      <c r="C235" s="39"/>
      <c r="D235" s="40" t="s">
        <v>9</v>
      </c>
      <c r="E235" s="40" t="s">
        <v>11</v>
      </c>
      <c r="F235" s="41">
        <v>0.25</v>
      </c>
      <c r="G235" s="41"/>
      <c r="H235" s="10"/>
    </row>
    <row r="236" spans="1:8" ht="14.5" x14ac:dyDescent="0.35">
      <c r="A236" s="10"/>
      <c r="B236" s="40" t="str">
        <f>B128</f>
        <v>Supplier Management &amp; Risk</v>
      </c>
      <c r="C236" s="105"/>
      <c r="D236" s="83">
        <v>0.3</v>
      </c>
      <c r="E236" s="84">
        <f>E147</f>
        <v>0.87061728395061722</v>
      </c>
      <c r="F236" s="50"/>
      <c r="G236" s="50"/>
      <c r="H236" s="10"/>
    </row>
    <row r="237" spans="1:8" ht="14.5" x14ac:dyDescent="0.35">
      <c r="A237" s="10"/>
      <c r="B237" s="70" t="str">
        <f>B148</f>
        <v>International Supply Chain</v>
      </c>
      <c r="C237" s="102"/>
      <c r="D237" s="64">
        <v>0.25</v>
      </c>
      <c r="E237" s="65">
        <f>E160</f>
        <v>0.9032258064516131</v>
      </c>
      <c r="F237" s="50"/>
      <c r="G237" s="50"/>
      <c r="H237" s="10"/>
    </row>
    <row r="238" spans="1:8" ht="14.5" x14ac:dyDescent="0.35">
      <c r="A238" s="10"/>
      <c r="B238" s="45" t="str">
        <f>B161</f>
        <v>Procurement Organization</v>
      </c>
      <c r="C238" s="103"/>
      <c r="D238" s="42">
        <v>0.2</v>
      </c>
      <c r="E238" s="43">
        <f>E169</f>
        <v>1</v>
      </c>
      <c r="F238" s="50"/>
      <c r="G238" s="50"/>
      <c r="H238" s="10"/>
    </row>
    <row r="239" spans="1:8" ht="15" thickBot="1" x14ac:dyDescent="0.4">
      <c r="A239" s="10"/>
      <c r="B239" s="72" t="str">
        <f>B170</f>
        <v>Working Capital</v>
      </c>
      <c r="C239" s="107"/>
      <c r="D239" s="66">
        <v>0.25</v>
      </c>
      <c r="E239" s="67">
        <f>E178</f>
        <v>0.99999999999999989</v>
      </c>
      <c r="F239" s="50"/>
      <c r="G239" s="50"/>
      <c r="H239" s="10"/>
    </row>
    <row r="240" spans="1:8" ht="15.5" x14ac:dyDescent="0.35">
      <c r="A240" s="10"/>
      <c r="B240" s="154" t="s">
        <v>236</v>
      </c>
      <c r="C240" s="155"/>
      <c r="D240" s="155"/>
      <c r="E240" s="49">
        <f>(D236*E236)+(D237*E237)+(D238*E238)+(D239*E239)</f>
        <v>0.93699163679808839</v>
      </c>
      <c r="F240" s="50"/>
      <c r="G240" s="50"/>
      <c r="H240" s="10"/>
    </row>
    <row r="241" spans="1:8" ht="16" thickBot="1" x14ac:dyDescent="0.4">
      <c r="A241" s="10"/>
      <c r="B241" s="51"/>
      <c r="C241" s="51"/>
      <c r="D241" s="54"/>
      <c r="E241" s="53"/>
      <c r="F241" s="50"/>
      <c r="G241" s="50"/>
      <c r="H241" s="10"/>
    </row>
    <row r="242" spans="1:8" ht="29.5" thickBot="1" x14ac:dyDescent="0.6">
      <c r="A242" s="10"/>
      <c r="B242" s="39" t="s">
        <v>78</v>
      </c>
      <c r="C242" s="39"/>
      <c r="D242" s="40" t="s">
        <v>9</v>
      </c>
      <c r="E242" s="40" t="s">
        <v>11</v>
      </c>
      <c r="F242" s="41">
        <v>0.15</v>
      </c>
      <c r="G242" s="41"/>
      <c r="H242" s="10"/>
    </row>
    <row r="243" spans="1:8" ht="14.5" x14ac:dyDescent="0.35">
      <c r="A243" s="10"/>
      <c r="B243" s="40" t="str">
        <f>B181</f>
        <v>Strategy</v>
      </c>
      <c r="C243" s="105"/>
      <c r="D243" s="83">
        <v>0.2</v>
      </c>
      <c r="E243" s="84">
        <f>E186</f>
        <v>1</v>
      </c>
      <c r="F243" s="50"/>
      <c r="G243" s="50"/>
      <c r="H243" s="10"/>
    </row>
    <row r="244" spans="1:8" ht="14.5" x14ac:dyDescent="0.35">
      <c r="A244" s="10"/>
      <c r="B244" s="70" t="str">
        <f>B187</f>
        <v>Customer Service</v>
      </c>
      <c r="C244" s="102"/>
      <c r="D244" s="64">
        <v>0.25</v>
      </c>
      <c r="E244" s="65">
        <f>E195</f>
        <v>0.94444444444444453</v>
      </c>
      <c r="F244" s="50"/>
      <c r="G244" s="50"/>
      <c r="H244" s="10"/>
    </row>
    <row r="245" spans="1:8" ht="14.5" x14ac:dyDescent="0.35">
      <c r="A245" s="10"/>
      <c r="B245" s="45" t="str">
        <f>B196</f>
        <v>Legal</v>
      </c>
      <c r="C245" s="103"/>
      <c r="D245" s="42">
        <v>0.25</v>
      </c>
      <c r="E245" s="43">
        <f>E202</f>
        <v>0.75</v>
      </c>
      <c r="F245" s="50"/>
      <c r="G245" s="50"/>
      <c r="H245" s="10"/>
    </row>
    <row r="246" spans="1:8" ht="24" thickBot="1" x14ac:dyDescent="0.6">
      <c r="A246" s="10"/>
      <c r="B246" s="72" t="str">
        <f>B203</f>
        <v>Financial (Internal)</v>
      </c>
      <c r="C246" s="107"/>
      <c r="D246" s="66">
        <v>0.3</v>
      </c>
      <c r="E246" s="67">
        <f>E212</f>
        <v>0.86138888888888887</v>
      </c>
      <c r="F246" s="41"/>
      <c r="G246" s="41"/>
      <c r="H246" s="10"/>
    </row>
    <row r="247" spans="1:8" ht="21" x14ac:dyDescent="0.35">
      <c r="A247" s="10"/>
      <c r="B247" s="154" t="s">
        <v>237</v>
      </c>
      <c r="C247" s="155"/>
      <c r="D247" s="155"/>
      <c r="E247" s="49">
        <f>(D243*E243)+(D244*E244)+(D245*E245)+(D246*E246)</f>
        <v>0.88202777777777774</v>
      </c>
      <c r="F247" s="44"/>
      <c r="G247" s="44"/>
      <c r="H247" s="10"/>
    </row>
    <row r="248" spans="1:8" ht="14.5" x14ac:dyDescent="0.35">
      <c r="A248" s="10"/>
      <c r="B248" s="10"/>
      <c r="C248" s="10"/>
      <c r="D248" s="10"/>
      <c r="E248" s="10"/>
      <c r="F248" s="10"/>
      <c r="G248" s="10"/>
      <c r="H248" s="10"/>
    </row>
    <row r="249" spans="1:8" ht="14.5" hidden="1" x14ac:dyDescent="0.35">
      <c r="A249" s="10"/>
      <c r="H249" s="10"/>
    </row>
    <row r="250" spans="1:8" ht="14.5" hidden="1" x14ac:dyDescent="0.35">
      <c r="A250" s="10"/>
      <c r="H250" s="10"/>
    </row>
    <row r="251" spans="1:8" ht="14.5" hidden="1" x14ac:dyDescent="0.35">
      <c r="A251" s="10"/>
      <c r="H251" s="10"/>
    </row>
    <row r="252" spans="1:8" ht="14.5" hidden="1" x14ac:dyDescent="0.35">
      <c r="A252" s="10"/>
      <c r="H252" s="10"/>
    </row>
    <row r="253" spans="1:8" ht="14.5" hidden="1" x14ac:dyDescent="0.35">
      <c r="A253" s="10"/>
      <c r="H253" s="10"/>
    </row>
    <row r="254" spans="1:8" ht="14.5" hidden="1" x14ac:dyDescent="0.35">
      <c r="A254" s="10"/>
      <c r="H254" s="10"/>
    </row>
    <row r="255" spans="1:8" ht="14.5" hidden="1" x14ac:dyDescent="0.35">
      <c r="A255" s="10"/>
      <c r="H255" s="10"/>
    </row>
    <row r="256" spans="1:8" ht="14.5" hidden="1" x14ac:dyDescent="0.35">
      <c r="A256" s="10"/>
      <c r="H256" s="10"/>
    </row>
    <row r="257" spans="1:8" ht="14.5" hidden="1" x14ac:dyDescent="0.35">
      <c r="A257" s="10"/>
      <c r="H257" s="10"/>
    </row>
    <row r="258" spans="1:8" ht="14.5" hidden="1" x14ac:dyDescent="0.35">
      <c r="A258" s="10"/>
      <c r="H258" s="10"/>
    </row>
    <row r="259" spans="1:8" ht="14.5" hidden="1" x14ac:dyDescent="0.35">
      <c r="A259" s="10"/>
      <c r="H259" s="10"/>
    </row>
    <row r="260" spans="1:8" ht="14.5" hidden="1" x14ac:dyDescent="0.35">
      <c r="A260" s="10"/>
      <c r="H260" s="10"/>
    </row>
    <row r="261" spans="1:8" ht="14.5" hidden="1" x14ac:dyDescent="0.35">
      <c r="A261" s="10"/>
      <c r="H261" s="10"/>
    </row>
    <row r="262" spans="1:8" ht="14.5" hidden="1" x14ac:dyDescent="0.35">
      <c r="A262" s="10"/>
      <c r="H262" s="10"/>
    </row>
    <row r="263" spans="1:8" ht="14.5" hidden="1" x14ac:dyDescent="0.35">
      <c r="A263" s="10"/>
      <c r="H263" s="10"/>
    </row>
    <row r="264" spans="1:8" ht="14.5" hidden="1" x14ac:dyDescent="0.35">
      <c r="A264" s="10"/>
      <c r="H264" s="10"/>
    </row>
    <row r="265" spans="1:8" ht="14.5" hidden="1" x14ac:dyDescent="0.35">
      <c r="A265" s="10"/>
      <c r="H265" s="10"/>
    </row>
    <row r="266" spans="1:8" ht="14.5" hidden="1" x14ac:dyDescent="0.35">
      <c r="A266" s="10"/>
      <c r="H266" s="10"/>
    </row>
    <row r="267" spans="1:8" ht="14.5" hidden="1" x14ac:dyDescent="0.35">
      <c r="A267" s="10"/>
      <c r="B267" s="10"/>
      <c r="C267" s="10"/>
      <c r="D267" s="10"/>
      <c r="E267" s="10"/>
      <c r="F267" s="10"/>
      <c r="G267" s="10"/>
      <c r="H267" s="10"/>
    </row>
    <row r="268" spans="1:8" ht="14.5" hidden="1" x14ac:dyDescent="0.35">
      <c r="A268" s="10"/>
      <c r="B268" s="10"/>
      <c r="C268" s="10"/>
      <c r="D268" s="10"/>
      <c r="E268" s="10"/>
      <c r="F268" s="10"/>
      <c r="G268" s="10"/>
      <c r="H268" s="10"/>
    </row>
    <row r="269" spans="1:8" ht="14.5" hidden="1" x14ac:dyDescent="0.35">
      <c r="A269" s="10"/>
      <c r="B269" s="10"/>
      <c r="C269" s="10"/>
      <c r="D269" s="10"/>
      <c r="E269" s="10"/>
      <c r="F269" s="10"/>
      <c r="G269" s="10"/>
      <c r="H269" s="10"/>
    </row>
    <row r="270" spans="1:8" ht="14.5" hidden="1" x14ac:dyDescent="0.35">
      <c r="A270" s="10"/>
      <c r="B270" s="10"/>
      <c r="C270" s="10"/>
      <c r="D270" s="10"/>
      <c r="E270" s="10"/>
      <c r="F270" s="10"/>
      <c r="G270" s="10"/>
      <c r="H270" s="10"/>
    </row>
    <row r="271" spans="1:8" ht="14.5" hidden="1" x14ac:dyDescent="0.35">
      <c r="A271" s="10"/>
      <c r="B271" s="10"/>
      <c r="C271" s="10"/>
      <c r="D271" s="10"/>
      <c r="E271" s="10"/>
      <c r="F271" s="10"/>
      <c r="G271" s="10"/>
      <c r="H271" s="10"/>
    </row>
    <row r="272" spans="1:8" ht="14.5" hidden="1" x14ac:dyDescent="0.35">
      <c r="A272" s="10"/>
      <c r="B272" s="10"/>
      <c r="C272" s="10"/>
      <c r="D272" s="10"/>
      <c r="E272" s="10"/>
      <c r="F272" s="10"/>
      <c r="G272" s="10"/>
      <c r="H272" s="10"/>
    </row>
    <row r="273" spans="1:1" ht="14.5" hidden="1" x14ac:dyDescent="0.35">
      <c r="A273" s="10"/>
    </row>
    <row r="274" spans="1:1" ht="14.5" hidden="1" x14ac:dyDescent="0.35">
      <c r="A274" s="10"/>
    </row>
    <row r="275" spans="1:1" ht="14.5" hidden="1" x14ac:dyDescent="0.35">
      <c r="A275" s="10"/>
    </row>
    <row r="276" spans="1:1" ht="14.5" hidden="1" x14ac:dyDescent="0.35">
      <c r="A276" s="10"/>
    </row>
    <row r="277" spans="1:1" ht="14.5" hidden="1" x14ac:dyDescent="0.35">
      <c r="A277" s="10"/>
    </row>
    <row r="278" spans="1:1" ht="14.5" hidden="1" x14ac:dyDescent="0.35">
      <c r="A278" s="10"/>
    </row>
    <row r="279" spans="1:1" ht="14.5" hidden="1" x14ac:dyDescent="0.35">
      <c r="A279" s="10"/>
    </row>
    <row r="280" spans="1:1" ht="14.5" hidden="1" x14ac:dyDescent="0.35">
      <c r="A280" s="10"/>
    </row>
    <row r="281" spans="1:1" ht="14.5" hidden="1" x14ac:dyDescent="0.35">
      <c r="A281" s="10"/>
    </row>
    <row r="282" spans="1:1" ht="14.5" hidden="1" x14ac:dyDescent="0.35">
      <c r="A282" s="10"/>
    </row>
    <row r="283" spans="1:1" ht="14.5" hidden="1" x14ac:dyDescent="0.35">
      <c r="A283" s="10"/>
    </row>
    <row r="284" spans="1:1" ht="14.5" hidden="1" x14ac:dyDescent="0.35">
      <c r="A284" s="10"/>
    </row>
    <row r="285" spans="1:1" ht="14.5" hidden="1" x14ac:dyDescent="0.35">
      <c r="A285" s="10"/>
    </row>
    <row r="286" spans="1:1" ht="14.5" hidden="1" x14ac:dyDescent="0.35">
      <c r="A286" s="10"/>
    </row>
    <row r="287" spans="1:1" ht="14.5" hidden="1" x14ac:dyDescent="0.35">
      <c r="A287" s="10"/>
    </row>
    <row r="288" spans="1:1" ht="14.5" hidden="1" x14ac:dyDescent="0.35">
      <c r="A288" s="10"/>
    </row>
    <row r="289" spans="1:1" ht="14.5" hidden="1" x14ac:dyDescent="0.35">
      <c r="A289" s="10"/>
    </row>
    <row r="290" spans="1:1" ht="14.5" hidden="1" x14ac:dyDescent="0.35">
      <c r="A290" s="10"/>
    </row>
    <row r="291" spans="1:1" ht="14.5" hidden="1" x14ac:dyDescent="0.35">
      <c r="A291" s="10"/>
    </row>
    <row r="292" spans="1:1" ht="14.5" hidden="1" x14ac:dyDescent="0.35">
      <c r="A292" s="10"/>
    </row>
    <row r="293" spans="1:1" ht="14.5" hidden="1" x14ac:dyDescent="0.35">
      <c r="A293" s="10"/>
    </row>
    <row r="294" spans="1:1" ht="14.5" hidden="1" x14ac:dyDescent="0.35">
      <c r="A294" s="10"/>
    </row>
    <row r="295" spans="1:1" ht="14.5" hidden="1" x14ac:dyDescent="0.35">
      <c r="A295" s="10"/>
    </row>
    <row r="296" spans="1:1" ht="14.5" hidden="1" x14ac:dyDescent="0.35">
      <c r="A296" s="10"/>
    </row>
    <row r="297" spans="1:1" ht="14.5" hidden="1" x14ac:dyDescent="0.35">
      <c r="A297" s="10"/>
    </row>
    <row r="298" spans="1:1" ht="14.5" hidden="1" x14ac:dyDescent="0.35">
      <c r="A298" s="10"/>
    </row>
    <row r="299" spans="1:1" ht="14.5" hidden="1" x14ac:dyDescent="0.35">
      <c r="A299" s="10"/>
    </row>
    <row r="300" spans="1:1" ht="14.5" hidden="1" x14ac:dyDescent="0.35">
      <c r="A300" s="10"/>
    </row>
    <row r="301" spans="1:1" ht="14.5" hidden="1" x14ac:dyDescent="0.35">
      <c r="A301" s="10"/>
    </row>
    <row r="302" spans="1:1" ht="14.5" hidden="1" x14ac:dyDescent="0.35">
      <c r="A302" s="10"/>
    </row>
    <row r="303" spans="1:1" ht="14.5" hidden="1" x14ac:dyDescent="0.35">
      <c r="A303" s="10"/>
    </row>
    <row r="304" spans="1:1" ht="14.5" hidden="1" x14ac:dyDescent="0.35">
      <c r="A304" s="10"/>
    </row>
    <row r="305" spans="1:1" ht="14.5" hidden="1" x14ac:dyDescent="0.35">
      <c r="A305" s="10"/>
    </row>
    <row r="306" spans="1:1" ht="14.5" hidden="1" x14ac:dyDescent="0.35">
      <c r="A306" s="10"/>
    </row>
    <row r="307" spans="1:1" ht="14.5" hidden="1" x14ac:dyDescent="0.35">
      <c r="A307" s="10"/>
    </row>
    <row r="308" spans="1:1" ht="14.5" hidden="1" x14ac:dyDescent="0.35">
      <c r="A308" s="10"/>
    </row>
    <row r="309" spans="1:1" ht="14.5" hidden="1" x14ac:dyDescent="0.35">
      <c r="A309" s="10"/>
    </row>
    <row r="310" spans="1:1" ht="14.5" hidden="1" x14ac:dyDescent="0.35">
      <c r="A310" s="10"/>
    </row>
    <row r="311" spans="1:1" ht="14.5" hidden="1" x14ac:dyDescent="0.35">
      <c r="A311" s="10"/>
    </row>
    <row r="312" spans="1:1" ht="14.5" hidden="1" x14ac:dyDescent="0.35">
      <c r="A312" s="10"/>
    </row>
    <row r="313" spans="1:1" ht="14.5" hidden="1" x14ac:dyDescent="0.35">
      <c r="A313" s="10"/>
    </row>
    <row r="314" spans="1:1" ht="14.5" hidden="1" x14ac:dyDescent="0.35">
      <c r="A314" s="10"/>
    </row>
    <row r="315" spans="1:1" ht="14.5" hidden="1" x14ac:dyDescent="0.35">
      <c r="A315" s="10"/>
    </row>
    <row r="316" spans="1:1" ht="14.5" hidden="1" x14ac:dyDescent="0.35">
      <c r="A316" s="10"/>
    </row>
    <row r="317" spans="1:1" ht="14.5" hidden="1" x14ac:dyDescent="0.35">
      <c r="A317" s="10"/>
    </row>
    <row r="318" spans="1:1" ht="14.5" hidden="1" x14ac:dyDescent="0.35">
      <c r="A318" s="10"/>
    </row>
    <row r="319" spans="1:1" ht="14.5" hidden="1" x14ac:dyDescent="0.35">
      <c r="A319" s="10"/>
    </row>
    <row r="320" spans="1:1" ht="14.5" hidden="1" x14ac:dyDescent="0.35">
      <c r="A320" s="10"/>
    </row>
    <row r="321" spans="1:1" ht="14.5" hidden="1" x14ac:dyDescent="0.35">
      <c r="A321" s="10"/>
    </row>
    <row r="322" spans="1:1" ht="14.5" hidden="1" x14ac:dyDescent="0.35">
      <c r="A322" s="10"/>
    </row>
    <row r="323" spans="1:1" ht="14.5" hidden="1" x14ac:dyDescent="0.35">
      <c r="A323" s="10"/>
    </row>
    <row r="324" spans="1:1" ht="14.5" hidden="1" x14ac:dyDescent="0.35">
      <c r="A324" s="10"/>
    </row>
    <row r="325" spans="1:1" ht="14.5" hidden="1" x14ac:dyDescent="0.35">
      <c r="A325" s="10"/>
    </row>
    <row r="326" spans="1:1" ht="14.5" hidden="1" x14ac:dyDescent="0.35">
      <c r="A326" s="10"/>
    </row>
    <row r="327" spans="1:1" ht="14.5" hidden="1" x14ac:dyDescent="0.35">
      <c r="A327" s="10"/>
    </row>
    <row r="328" spans="1:1" ht="14.5" hidden="1" x14ac:dyDescent="0.35">
      <c r="A328" s="10"/>
    </row>
    <row r="329" spans="1:1" ht="14.5" hidden="1" x14ac:dyDescent="0.35">
      <c r="A329" s="10"/>
    </row>
    <row r="330" spans="1:1" ht="14.5" hidden="1" x14ac:dyDescent="0.35">
      <c r="A330" s="10"/>
    </row>
    <row r="331" spans="1:1" ht="14.5" hidden="1" x14ac:dyDescent="0.35">
      <c r="A331" s="10"/>
    </row>
    <row r="332" spans="1:1" ht="14.5" hidden="1" x14ac:dyDescent="0.35">
      <c r="A332" s="10"/>
    </row>
    <row r="333" spans="1:1" ht="14.5" hidden="1" x14ac:dyDescent="0.35">
      <c r="A333" s="10"/>
    </row>
    <row r="334" spans="1:1" ht="14.5" hidden="1" x14ac:dyDescent="0.35">
      <c r="A334" s="10"/>
    </row>
    <row r="335" spans="1:1" ht="14.5" hidden="1" x14ac:dyDescent="0.35">
      <c r="A335" s="10"/>
    </row>
    <row r="336" spans="1:1" ht="14.5" hidden="1" x14ac:dyDescent="0.35">
      <c r="A336" s="10"/>
    </row>
    <row r="337" spans="1:8" ht="14.5" hidden="1" x14ac:dyDescent="0.35">
      <c r="A337" s="10"/>
    </row>
    <row r="338" spans="1:8" ht="14.5" hidden="1" x14ac:dyDescent="0.35">
      <c r="A338" s="10"/>
    </row>
    <row r="339" spans="1:8" ht="14.5" hidden="1" x14ac:dyDescent="0.35">
      <c r="A339" s="10"/>
    </row>
    <row r="340" spans="1:8" ht="14.5" x14ac:dyDescent="0.35">
      <c r="A340" s="10"/>
      <c r="B340" s="10"/>
      <c r="C340" s="10"/>
      <c r="D340" s="10"/>
      <c r="E340" s="10"/>
      <c r="F340" s="10"/>
      <c r="G340" s="10"/>
      <c r="H340" s="10"/>
    </row>
    <row r="341" spans="1:8" ht="14.5" x14ac:dyDescent="0.35">
      <c r="A341" s="10"/>
      <c r="B341" s="10"/>
      <c r="C341" s="10"/>
      <c r="D341" s="10"/>
      <c r="E341" s="10"/>
      <c r="F341" s="10"/>
      <c r="G341" s="10"/>
      <c r="H341" s="10"/>
    </row>
    <row r="342" spans="1:8" ht="14.5" x14ac:dyDescent="0.35">
      <c r="A342" s="10"/>
      <c r="B342" s="10"/>
      <c r="C342" s="10"/>
      <c r="D342" s="10"/>
      <c r="E342" s="10"/>
      <c r="F342" s="10"/>
      <c r="G342" s="10"/>
      <c r="H342" s="10"/>
    </row>
    <row r="343" spans="1:8" ht="14.5" x14ac:dyDescent="0.35">
      <c r="A343" s="10"/>
      <c r="B343" s="10"/>
      <c r="C343" s="10"/>
      <c r="D343" s="10"/>
      <c r="E343" s="10"/>
      <c r="F343" s="10"/>
      <c r="G343" s="10"/>
      <c r="H343" s="10"/>
    </row>
    <row r="344" spans="1:8" ht="14.5" x14ac:dyDescent="0.35">
      <c r="A344" s="10"/>
      <c r="B344" s="10"/>
      <c r="C344" s="10"/>
      <c r="D344" s="10"/>
      <c r="E344" s="10"/>
      <c r="F344" s="10"/>
      <c r="G344" s="10"/>
      <c r="H344" s="10"/>
    </row>
  </sheetData>
  <autoFilter ref="A8:H212" xr:uid="{E3D1CB83-B49E-438E-8B54-5E182EC0C528}"/>
  <mergeCells count="14">
    <mergeCell ref="B240:D240"/>
    <mergeCell ref="B247:D247"/>
    <mergeCell ref="B1:G1"/>
    <mergeCell ref="B70:E70"/>
    <mergeCell ref="B127:E127"/>
    <mergeCell ref="B180:E180"/>
    <mergeCell ref="B216:D216"/>
    <mergeCell ref="B224:D224"/>
    <mergeCell ref="B233:D233"/>
    <mergeCell ref="D3:E3"/>
    <mergeCell ref="D4:E4"/>
    <mergeCell ref="D5:E5"/>
    <mergeCell ref="D6:E6"/>
    <mergeCell ref="D10:E10"/>
  </mergeCells>
  <pageMargins left="0.25" right="0.25" top="0.75" bottom="0.75" header="0.3" footer="0.3"/>
  <pageSetup scale="28" fitToHeight="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71B7B03B-792E-4E3F-9EFB-99BCAFD1C4B5}">
          <x14:formula1>
            <xm:f>'Background Data'!$F$10:$F$12</xm:f>
          </x14:formula1>
          <xm:sqref>E12:E21 E105:E108 E72:E79 E45:E52 E207:E211 E182:E185 E171:E177 E162:E168 E149:E159 E129:E146 E118:E124 E111:E115 E82:E94 E32:E42 E97:E102 E213:E214 E24:E29 E197:E201 E204:E205 E188:E194 E55:E67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4C8F94-D0FF-45CC-BA4B-BBF7DD3BAC9B}">
  <sheetPr>
    <pageSetUpPr fitToPage="1"/>
  </sheetPr>
  <dimension ref="A1:K231"/>
  <sheetViews>
    <sheetView tabSelected="1" topLeftCell="A109" zoomScale="70" zoomScaleNormal="70" workbookViewId="0">
      <selection activeCell="B114" sqref="B114"/>
    </sheetView>
  </sheetViews>
  <sheetFormatPr defaultColWidth="0" defaultRowHeight="0" customHeight="1" zeroHeight="1" x14ac:dyDescent="0.35"/>
  <cols>
    <col min="1" max="1" width="11.08984375" bestFit="1" customWidth="1"/>
    <col min="2" max="2" width="54.36328125" bestFit="1" customWidth="1"/>
    <col min="3" max="3" width="15.81640625" bestFit="1" customWidth="1"/>
    <col min="4" max="4" width="15.6328125" customWidth="1"/>
    <col min="5" max="5" width="43.81640625" customWidth="1"/>
    <col min="6" max="6" width="10.26953125" customWidth="1"/>
    <col min="7" max="7" width="64.36328125" hidden="1" customWidth="1"/>
    <col min="8" max="16384" width="8.7265625" hidden="1"/>
  </cols>
  <sheetData>
    <row r="1" spans="1:11" ht="29" thickBot="1" x14ac:dyDescent="0.7">
      <c r="A1" s="77"/>
      <c r="B1" s="150" t="s">
        <v>53</v>
      </c>
      <c r="C1" s="150"/>
      <c r="D1" s="150"/>
      <c r="E1" s="150"/>
      <c r="F1" s="10"/>
      <c r="K1" s="59"/>
    </row>
    <row r="2" spans="1:11" ht="15.5" x14ac:dyDescent="0.35">
      <c r="A2" s="78"/>
      <c r="B2" s="11"/>
      <c r="C2" s="12"/>
      <c r="D2" s="12"/>
      <c r="E2" s="13"/>
      <c r="F2" s="10"/>
      <c r="K2" s="60"/>
    </row>
    <row r="3" spans="1:11" ht="21" x14ac:dyDescent="0.5">
      <c r="A3" s="78"/>
      <c r="B3" s="63" t="s">
        <v>0</v>
      </c>
      <c r="C3" s="170"/>
      <c r="D3" s="170"/>
      <c r="E3" s="14"/>
      <c r="F3" s="10"/>
      <c r="K3" s="60"/>
    </row>
    <row r="4" spans="1:11" ht="21" x14ac:dyDescent="0.5">
      <c r="A4" s="77"/>
      <c r="B4" s="63" t="s">
        <v>1</v>
      </c>
      <c r="C4" s="171"/>
      <c r="D4" s="171"/>
      <c r="E4" s="14"/>
      <c r="F4" s="10"/>
      <c r="K4" s="60"/>
    </row>
    <row r="5" spans="1:11" ht="21" x14ac:dyDescent="0.5">
      <c r="A5" s="77"/>
      <c r="B5" s="63" t="s">
        <v>2</v>
      </c>
      <c r="C5" s="171"/>
      <c r="D5" s="171"/>
      <c r="E5" s="14"/>
      <c r="F5" s="10"/>
      <c r="K5" s="60"/>
    </row>
    <row r="6" spans="1:11" ht="21" x14ac:dyDescent="0.5">
      <c r="A6" s="77"/>
      <c r="B6" s="63" t="s">
        <v>3</v>
      </c>
      <c r="C6" s="172"/>
      <c r="D6" s="172"/>
      <c r="E6" s="14"/>
      <c r="F6" s="10"/>
      <c r="K6" s="59"/>
    </row>
    <row r="7" spans="1:11" ht="16" thickBot="1" x14ac:dyDescent="0.4">
      <c r="A7" s="77"/>
      <c r="B7" s="15"/>
      <c r="C7" s="16"/>
      <c r="D7" s="17"/>
      <c r="E7" s="18"/>
      <c r="F7" s="10"/>
      <c r="K7" s="60"/>
    </row>
    <row r="8" spans="1:11" ht="16" thickBot="1" x14ac:dyDescent="0.4">
      <c r="A8" s="77"/>
      <c r="B8" s="19"/>
      <c r="C8" s="20"/>
      <c r="D8" s="21"/>
      <c r="E8" s="22"/>
      <c r="F8" s="10"/>
      <c r="K8" s="60"/>
    </row>
    <row r="9" spans="1:11" ht="23.5" x14ac:dyDescent="0.55000000000000004">
      <c r="A9" s="77"/>
      <c r="B9" s="23" t="str">
        <f>B107</f>
        <v>OPERATIONS</v>
      </c>
      <c r="C9" s="24"/>
      <c r="D9" s="25"/>
      <c r="E9" s="26" t="str">
        <f>CONCATENATE("Overall Weight:   ", E107*100, "%")</f>
        <v>Overall Weight:   30%</v>
      </c>
      <c r="F9" s="10"/>
      <c r="K9" s="60"/>
    </row>
    <row r="10" spans="1:11" ht="24" thickBot="1" x14ac:dyDescent="0.6">
      <c r="A10" s="77"/>
      <c r="B10" s="27"/>
      <c r="C10" s="168" t="s">
        <v>14</v>
      </c>
      <c r="D10" s="168"/>
      <c r="E10" s="28">
        <f>D112</f>
        <v>0</v>
      </c>
      <c r="F10" s="10"/>
      <c r="K10" s="60"/>
    </row>
    <row r="11" spans="1:11" ht="21.5" thickBot="1" x14ac:dyDescent="0.4">
      <c r="A11" s="77"/>
      <c r="B11" s="68" t="s">
        <v>18</v>
      </c>
      <c r="C11" s="69" t="s">
        <v>4</v>
      </c>
      <c r="D11" s="69" t="s">
        <v>83</v>
      </c>
      <c r="E11" s="69" t="s">
        <v>17</v>
      </c>
      <c r="F11" s="10"/>
      <c r="K11" s="61"/>
    </row>
    <row r="12" spans="1:11" ht="29.5" thickBot="1" x14ac:dyDescent="0.4">
      <c r="A12" s="77"/>
      <c r="B12" s="29" t="s">
        <v>19</v>
      </c>
      <c r="C12" s="30">
        <v>0.25</v>
      </c>
      <c r="D12" s="6"/>
      <c r="E12" s="7"/>
      <c r="F12" s="10"/>
      <c r="K12" s="61"/>
    </row>
    <row r="13" spans="1:11" ht="29.5" thickBot="1" x14ac:dyDescent="0.4">
      <c r="A13" s="77"/>
      <c r="B13" s="29" t="s">
        <v>20</v>
      </c>
      <c r="C13" s="30">
        <v>0.3</v>
      </c>
      <c r="D13" s="6"/>
      <c r="E13" s="7"/>
      <c r="F13" s="10"/>
      <c r="K13" s="60"/>
    </row>
    <row r="14" spans="1:11" ht="44" thickBot="1" x14ac:dyDescent="0.4">
      <c r="A14" s="77"/>
      <c r="B14" s="29" t="s">
        <v>108</v>
      </c>
      <c r="C14" s="30">
        <v>0.25</v>
      </c>
      <c r="D14" s="6"/>
      <c r="E14" s="7"/>
      <c r="F14" s="10"/>
      <c r="K14" s="61"/>
    </row>
    <row r="15" spans="1:11" ht="29.5" thickBot="1" x14ac:dyDescent="0.4">
      <c r="A15" s="77"/>
      <c r="B15" s="29" t="s">
        <v>21</v>
      </c>
      <c r="C15" s="30">
        <v>0.2</v>
      </c>
      <c r="D15" s="6"/>
      <c r="E15" s="7"/>
      <c r="F15" s="10"/>
      <c r="K15" s="61"/>
    </row>
    <row r="16" spans="1:11" ht="16" thickBot="1" x14ac:dyDescent="0.4">
      <c r="A16" s="77"/>
      <c r="B16" s="32" t="s">
        <v>106</v>
      </c>
      <c r="C16" s="86"/>
      <c r="D16" s="55">
        <f>((C12*D12)+(C13*D13)+(C14*D14)+(C15*D15))/2</f>
        <v>0</v>
      </c>
      <c r="E16" s="56"/>
      <c r="F16" s="10"/>
      <c r="K16" s="61"/>
    </row>
    <row r="17" spans="1:11" ht="21.5" thickBot="1" x14ac:dyDescent="0.4">
      <c r="A17" s="77"/>
      <c r="B17" s="68" t="s">
        <v>22</v>
      </c>
      <c r="C17" s="68" t="s">
        <v>4</v>
      </c>
      <c r="D17" s="69" t="s">
        <v>83</v>
      </c>
      <c r="E17" s="68"/>
      <c r="F17" s="10"/>
      <c r="K17" s="61"/>
    </row>
    <row r="18" spans="1:11" ht="29.5" thickBot="1" x14ac:dyDescent="0.4">
      <c r="A18" s="77"/>
      <c r="B18" s="29" t="s">
        <v>23</v>
      </c>
      <c r="C18" s="30">
        <v>0.2</v>
      </c>
      <c r="D18" s="6"/>
      <c r="E18" s="7"/>
      <c r="F18" s="10"/>
      <c r="K18" s="60"/>
    </row>
    <row r="19" spans="1:11" ht="44" thickBot="1" x14ac:dyDescent="0.4">
      <c r="A19" s="77"/>
      <c r="B19" s="29" t="s">
        <v>24</v>
      </c>
      <c r="C19" s="30">
        <v>0.3</v>
      </c>
      <c r="D19" s="6"/>
      <c r="E19" s="7"/>
      <c r="F19" s="10"/>
      <c r="K19" s="62"/>
    </row>
    <row r="20" spans="1:11" ht="29.5" thickBot="1" x14ac:dyDescent="0.4">
      <c r="A20" s="77"/>
      <c r="B20" s="29" t="s">
        <v>25</v>
      </c>
      <c r="C20" s="30">
        <v>0.3</v>
      </c>
      <c r="D20" s="6"/>
      <c r="E20" s="7"/>
      <c r="F20" s="10"/>
      <c r="K20" s="60"/>
    </row>
    <row r="21" spans="1:11" ht="16" thickBot="1" x14ac:dyDescent="0.4">
      <c r="A21" s="77"/>
      <c r="B21" s="29" t="s">
        <v>26</v>
      </c>
      <c r="C21" s="30">
        <v>0.2</v>
      </c>
      <c r="D21" s="6"/>
      <c r="E21" s="7"/>
      <c r="F21" s="10"/>
      <c r="K21" s="60"/>
    </row>
    <row r="22" spans="1:11" ht="16" thickBot="1" x14ac:dyDescent="0.4">
      <c r="A22" s="77"/>
      <c r="B22" s="32" t="s">
        <v>105</v>
      </c>
      <c r="C22" s="86"/>
      <c r="D22" s="55">
        <f>((C18*D18)+(C19*D19)+(C20*D20)+(C21*D21) )/ 2</f>
        <v>0</v>
      </c>
      <c r="E22" s="57"/>
      <c r="F22" s="10"/>
      <c r="K22" s="60"/>
    </row>
    <row r="23" spans="1:11" ht="21.5" thickBot="1" x14ac:dyDescent="0.4">
      <c r="A23" s="77"/>
      <c r="B23" s="68" t="s">
        <v>27</v>
      </c>
      <c r="C23" s="68" t="s">
        <v>4</v>
      </c>
      <c r="D23" s="69" t="s">
        <v>83</v>
      </c>
      <c r="E23" s="68"/>
      <c r="F23" s="10"/>
      <c r="K23" s="60"/>
    </row>
    <row r="24" spans="1:11" ht="58" customHeight="1" thickBot="1" x14ac:dyDescent="0.4">
      <c r="A24" s="77"/>
      <c r="B24" s="29" t="s">
        <v>82</v>
      </c>
      <c r="C24" s="30">
        <v>0.4</v>
      </c>
      <c r="D24" s="6"/>
      <c r="E24" s="7"/>
      <c r="F24" s="10"/>
      <c r="K24" s="60"/>
    </row>
    <row r="25" spans="1:11" ht="78.5" customHeight="1" thickBot="1" x14ac:dyDescent="0.4">
      <c r="A25" s="77"/>
      <c r="B25" s="29" t="s">
        <v>109</v>
      </c>
      <c r="C25" s="30">
        <v>0.2</v>
      </c>
      <c r="D25" s="6"/>
      <c r="E25" s="7"/>
      <c r="F25" s="10"/>
      <c r="K25" s="60"/>
    </row>
    <row r="26" spans="1:11" ht="29.5" thickBot="1" x14ac:dyDescent="0.4">
      <c r="A26" s="77"/>
      <c r="B26" s="29" t="s">
        <v>28</v>
      </c>
      <c r="C26" s="30">
        <v>0.2</v>
      </c>
      <c r="D26" s="6"/>
      <c r="E26" s="7"/>
      <c r="F26" s="10"/>
      <c r="K26" s="60"/>
    </row>
    <row r="27" spans="1:11" ht="44" thickBot="1" x14ac:dyDescent="0.4">
      <c r="A27" s="77"/>
      <c r="B27" s="29" t="s">
        <v>29</v>
      </c>
      <c r="C27" s="30">
        <v>0.2</v>
      </c>
      <c r="D27" s="6"/>
      <c r="E27" s="7"/>
      <c r="F27" s="10"/>
      <c r="K27" s="60"/>
    </row>
    <row r="28" spans="1:11" ht="16" thickBot="1" x14ac:dyDescent="0.4">
      <c r="A28" s="77"/>
      <c r="B28" s="33" t="s">
        <v>104</v>
      </c>
      <c r="C28" s="86"/>
      <c r="D28" s="55">
        <f>((C24*D24)+(C25*D25)+(C26*D26)+(C27*D27) )/ 2</f>
        <v>0</v>
      </c>
      <c r="E28" s="58"/>
      <c r="F28" s="10"/>
      <c r="K28" s="60"/>
    </row>
    <row r="29" spans="1:11" ht="21.5" thickBot="1" x14ac:dyDescent="0.4">
      <c r="A29" s="77"/>
      <c r="B29" s="68" t="s">
        <v>79</v>
      </c>
      <c r="C29" s="68" t="s">
        <v>4</v>
      </c>
      <c r="D29" s="69" t="s">
        <v>83</v>
      </c>
      <c r="E29" s="68"/>
      <c r="F29" s="10"/>
      <c r="K29" s="59"/>
    </row>
    <row r="30" spans="1:11" ht="44" thickBot="1" x14ac:dyDescent="0.4">
      <c r="A30" s="77"/>
      <c r="B30" s="29" t="s">
        <v>31</v>
      </c>
      <c r="C30" s="30">
        <v>0.2</v>
      </c>
      <c r="D30" s="6"/>
      <c r="E30" s="7"/>
      <c r="F30" s="10"/>
      <c r="K30" s="59"/>
    </row>
    <row r="31" spans="1:11" ht="58.5" thickBot="1" x14ac:dyDescent="0.4">
      <c r="A31" s="77"/>
      <c r="B31" s="29" t="s">
        <v>32</v>
      </c>
      <c r="C31" s="30">
        <v>0.2</v>
      </c>
      <c r="D31" s="6"/>
      <c r="E31" s="85" t="s">
        <v>84</v>
      </c>
      <c r="F31" s="10"/>
      <c r="K31" s="59"/>
    </row>
    <row r="32" spans="1:11" ht="44" thickBot="1" x14ac:dyDescent="0.4">
      <c r="A32" s="77"/>
      <c r="B32" s="29" t="s">
        <v>33</v>
      </c>
      <c r="C32" s="30">
        <v>0.3</v>
      </c>
      <c r="D32" s="6"/>
      <c r="E32" s="85" t="s">
        <v>84</v>
      </c>
      <c r="F32" s="10"/>
      <c r="K32" s="59"/>
    </row>
    <row r="33" spans="1:11" ht="44" thickBot="1" x14ac:dyDescent="0.4">
      <c r="A33" s="77"/>
      <c r="B33" s="29" t="s">
        <v>107</v>
      </c>
      <c r="C33" s="30">
        <v>0.3</v>
      </c>
      <c r="D33" s="6"/>
      <c r="E33" s="7"/>
      <c r="F33" s="10"/>
      <c r="K33" s="59"/>
    </row>
    <row r="34" spans="1:11" ht="16" thickBot="1" x14ac:dyDescent="0.4">
      <c r="A34" s="77"/>
      <c r="B34" s="33" t="s">
        <v>103</v>
      </c>
      <c r="C34" s="86"/>
      <c r="D34" s="55">
        <f>((C30*D30)+(C31*D31) + (C32*D32)+ (C33*D33) )/ 2</f>
        <v>0</v>
      </c>
      <c r="E34" s="56"/>
      <c r="F34" s="10"/>
      <c r="K34" s="59"/>
    </row>
    <row r="35" spans="1:11" ht="23.5" x14ac:dyDescent="0.55000000000000004">
      <c r="A35" s="77"/>
      <c r="B35" s="23" t="str">
        <f>B114</f>
        <v>QUALITY</v>
      </c>
      <c r="C35" s="24"/>
      <c r="D35" s="25"/>
      <c r="E35" s="26" t="str">
        <f>CONCATENATE("Overall Weight:   ", E114*100, "%")</f>
        <v>Overall Weight:   30%</v>
      </c>
      <c r="F35" s="10"/>
    </row>
    <row r="36" spans="1:11" ht="16" thickBot="1" x14ac:dyDescent="0.4">
      <c r="A36" s="77"/>
      <c r="B36" s="151"/>
      <c r="C36" s="158" t="s">
        <v>85</v>
      </c>
      <c r="D36" s="158"/>
      <c r="E36" s="28">
        <f>D121</f>
        <v>0</v>
      </c>
      <c r="F36" s="10"/>
    </row>
    <row r="37" spans="1:11" ht="21.5" thickBot="1" x14ac:dyDescent="0.4">
      <c r="A37" s="77"/>
      <c r="B37" s="68" t="s">
        <v>35</v>
      </c>
      <c r="C37" s="68" t="s">
        <v>4</v>
      </c>
      <c r="D37" s="69" t="s">
        <v>83</v>
      </c>
      <c r="E37" s="68"/>
      <c r="F37" s="10"/>
    </row>
    <row r="38" spans="1:11" ht="58.5" thickBot="1" x14ac:dyDescent="0.4">
      <c r="A38" s="77"/>
      <c r="B38" s="34" t="s">
        <v>36</v>
      </c>
      <c r="C38" s="30">
        <v>0.3</v>
      </c>
      <c r="D38" s="6"/>
      <c r="E38" s="8"/>
      <c r="F38" s="10"/>
    </row>
    <row r="39" spans="1:11" ht="44" thickBot="1" x14ac:dyDescent="0.4">
      <c r="A39" s="77"/>
      <c r="B39" s="34" t="s">
        <v>37</v>
      </c>
      <c r="C39" s="30">
        <v>0.2</v>
      </c>
      <c r="D39" s="6"/>
      <c r="E39" s="8"/>
      <c r="F39" s="10"/>
    </row>
    <row r="40" spans="1:11" ht="29.5" thickBot="1" x14ac:dyDescent="0.4">
      <c r="A40" s="77"/>
      <c r="B40" s="29" t="s">
        <v>30</v>
      </c>
      <c r="C40" s="30">
        <v>0.2</v>
      </c>
      <c r="D40" s="6"/>
      <c r="E40" s="8"/>
      <c r="F40" s="10"/>
    </row>
    <row r="41" spans="1:11" ht="73" thickBot="1" x14ac:dyDescent="0.4">
      <c r="A41" s="77"/>
      <c r="B41" s="34" t="s">
        <v>110</v>
      </c>
      <c r="C41" s="30">
        <v>0.3</v>
      </c>
      <c r="D41" s="6"/>
      <c r="E41" s="9"/>
      <c r="F41" s="10"/>
    </row>
    <row r="42" spans="1:11" ht="16" thickBot="1" x14ac:dyDescent="0.4">
      <c r="A42" s="77"/>
      <c r="B42" s="35" t="s">
        <v>102</v>
      </c>
      <c r="C42" s="86"/>
      <c r="D42" s="55">
        <f>((C38*D38)+(C39*D39)+(C40*D40)+(C41*D41) ) / 2</f>
        <v>0</v>
      </c>
      <c r="E42" s="56"/>
      <c r="F42" s="10"/>
    </row>
    <row r="43" spans="1:11" ht="21.5" thickBot="1" x14ac:dyDescent="0.4">
      <c r="A43" s="77"/>
      <c r="B43" s="68" t="s">
        <v>38</v>
      </c>
      <c r="C43" s="68" t="s">
        <v>4</v>
      </c>
      <c r="D43" s="69" t="s">
        <v>83</v>
      </c>
      <c r="E43" s="68"/>
      <c r="F43" s="10"/>
    </row>
    <row r="44" spans="1:11" ht="29.5" thickBot="1" x14ac:dyDescent="0.4">
      <c r="A44" s="77"/>
      <c r="B44" s="36" t="s">
        <v>39</v>
      </c>
      <c r="C44" s="30">
        <v>0.5</v>
      </c>
      <c r="D44" s="6"/>
      <c r="E44" s="8"/>
      <c r="F44" s="10"/>
    </row>
    <row r="45" spans="1:11" ht="44" thickBot="1" x14ac:dyDescent="0.4">
      <c r="A45" s="77"/>
      <c r="B45" s="36" t="s">
        <v>40</v>
      </c>
      <c r="C45" s="30">
        <v>0.5</v>
      </c>
      <c r="D45" s="6"/>
      <c r="E45" s="8"/>
      <c r="F45" s="10"/>
    </row>
    <row r="46" spans="1:11" ht="16" thickBot="1" x14ac:dyDescent="0.4">
      <c r="A46" s="77"/>
      <c r="B46" s="33" t="s">
        <v>101</v>
      </c>
      <c r="C46" s="86"/>
      <c r="D46" s="55">
        <f>((C44*D44)+(C45*D45))/ 2</f>
        <v>0</v>
      </c>
      <c r="E46" s="56"/>
      <c r="F46" s="10"/>
    </row>
    <row r="47" spans="1:11" ht="21.5" thickBot="1" x14ac:dyDescent="0.4">
      <c r="A47" s="77"/>
      <c r="B47" s="68" t="s">
        <v>41</v>
      </c>
      <c r="C47" s="68" t="s">
        <v>4</v>
      </c>
      <c r="D47" s="69" t="s">
        <v>83</v>
      </c>
      <c r="E47" s="68"/>
      <c r="F47" s="10"/>
    </row>
    <row r="48" spans="1:11" ht="29.5" thickBot="1" x14ac:dyDescent="0.4">
      <c r="A48" s="77"/>
      <c r="B48" s="29" t="s">
        <v>42</v>
      </c>
      <c r="C48" s="30">
        <v>0.5</v>
      </c>
      <c r="D48" s="6"/>
      <c r="E48" s="7"/>
      <c r="F48" s="10"/>
    </row>
    <row r="49" spans="1:6" ht="44" thickBot="1" x14ac:dyDescent="0.4">
      <c r="A49" s="77"/>
      <c r="B49" s="29" t="s">
        <v>43</v>
      </c>
      <c r="C49" s="30">
        <v>0.5</v>
      </c>
      <c r="D49" s="6"/>
      <c r="E49" s="7"/>
      <c r="F49" s="10"/>
    </row>
    <row r="50" spans="1:6" ht="16" thickBot="1" x14ac:dyDescent="0.4">
      <c r="A50" s="77"/>
      <c r="B50" s="35" t="s">
        <v>86</v>
      </c>
      <c r="C50" s="86"/>
      <c r="D50" s="55">
        <f>((C48*D48)+(C49*D49))/ 2</f>
        <v>0</v>
      </c>
      <c r="E50" s="56"/>
      <c r="F50" s="10"/>
    </row>
    <row r="51" spans="1:6" ht="21.5" thickBot="1" x14ac:dyDescent="0.4">
      <c r="A51" s="77"/>
      <c r="B51" s="68" t="s">
        <v>44</v>
      </c>
      <c r="C51" s="68" t="s">
        <v>4</v>
      </c>
      <c r="D51" s="69" t="s">
        <v>83</v>
      </c>
      <c r="E51" s="68"/>
      <c r="F51" s="10"/>
    </row>
    <row r="52" spans="1:6" ht="29.5" thickBot="1" x14ac:dyDescent="0.4">
      <c r="A52" s="77"/>
      <c r="B52" s="29" t="s">
        <v>45</v>
      </c>
      <c r="C52" s="30">
        <v>0.65</v>
      </c>
      <c r="D52" s="6"/>
      <c r="E52" s="7"/>
      <c r="F52" s="10"/>
    </row>
    <row r="53" spans="1:6" ht="29.5" thickBot="1" x14ac:dyDescent="0.4">
      <c r="A53" s="77"/>
      <c r="B53" s="29" t="s">
        <v>46</v>
      </c>
      <c r="C53" s="30">
        <v>0.35</v>
      </c>
      <c r="D53" s="6"/>
      <c r="E53" s="7"/>
      <c r="F53" s="10"/>
    </row>
    <row r="54" spans="1:6" ht="16" thickBot="1" x14ac:dyDescent="0.4">
      <c r="A54" s="77"/>
      <c r="B54" s="35" t="s">
        <v>100</v>
      </c>
      <c r="C54" s="86"/>
      <c r="D54" s="55">
        <f>((C52*D52)+(C53*D53) )/ 2</f>
        <v>0</v>
      </c>
      <c r="E54" s="56"/>
      <c r="F54" s="10"/>
    </row>
    <row r="55" spans="1:6" ht="21.5" thickBot="1" x14ac:dyDescent="0.4">
      <c r="A55" s="77"/>
      <c r="B55" s="68" t="s">
        <v>47</v>
      </c>
      <c r="C55" s="71" t="s">
        <v>4</v>
      </c>
      <c r="D55" s="69" t="s">
        <v>83</v>
      </c>
      <c r="E55" s="71"/>
      <c r="F55" s="10"/>
    </row>
    <row r="56" spans="1:6" ht="29.5" thickBot="1" x14ac:dyDescent="0.4">
      <c r="A56" s="77"/>
      <c r="B56" s="29" t="s">
        <v>48</v>
      </c>
      <c r="C56" s="30">
        <v>0.5</v>
      </c>
      <c r="D56" s="6"/>
      <c r="E56" s="7"/>
      <c r="F56" s="10"/>
    </row>
    <row r="57" spans="1:6" ht="44" thickBot="1" x14ac:dyDescent="0.4">
      <c r="A57" s="77"/>
      <c r="B57" s="29" t="s">
        <v>49</v>
      </c>
      <c r="C57" s="30">
        <v>0.5</v>
      </c>
      <c r="D57" s="6"/>
      <c r="E57" s="7"/>
      <c r="F57" s="10"/>
    </row>
    <row r="58" spans="1:6" ht="16" thickBot="1" x14ac:dyDescent="0.4">
      <c r="A58" s="77"/>
      <c r="B58" s="33" t="s">
        <v>87</v>
      </c>
      <c r="C58" s="86"/>
      <c r="D58" s="55">
        <f>((C56*D56)+(C57*D57))/ 2</f>
        <v>0</v>
      </c>
      <c r="E58" s="56"/>
      <c r="F58" s="10"/>
    </row>
    <row r="59" spans="1:6" ht="21.5" thickBot="1" x14ac:dyDescent="0.4">
      <c r="A59" s="77"/>
      <c r="B59" s="68" t="s">
        <v>50</v>
      </c>
      <c r="C59" s="71" t="s">
        <v>4</v>
      </c>
      <c r="D59" s="69" t="s">
        <v>83</v>
      </c>
      <c r="E59" s="71"/>
      <c r="F59" s="10"/>
    </row>
    <row r="60" spans="1:6" ht="58.5" thickBot="1" x14ac:dyDescent="0.4">
      <c r="A60" s="77"/>
      <c r="B60" s="29" t="s">
        <v>80</v>
      </c>
      <c r="C60" s="30">
        <v>0.5</v>
      </c>
      <c r="D60" s="6"/>
      <c r="E60" s="7"/>
      <c r="F60" s="10"/>
    </row>
    <row r="61" spans="1:6" ht="29.5" thickBot="1" x14ac:dyDescent="0.4">
      <c r="A61" s="77"/>
      <c r="B61" s="29" t="s">
        <v>51</v>
      </c>
      <c r="C61" s="30">
        <v>0.3</v>
      </c>
      <c r="D61" s="6"/>
      <c r="E61" s="7"/>
      <c r="F61" s="10"/>
    </row>
    <row r="62" spans="1:6" ht="29.5" thickBot="1" x14ac:dyDescent="0.4">
      <c r="A62" s="77"/>
      <c r="B62" s="29" t="s">
        <v>52</v>
      </c>
      <c r="C62" s="30">
        <v>0.2</v>
      </c>
      <c r="D62" s="6"/>
      <c r="E62" s="7"/>
      <c r="F62" s="10"/>
    </row>
    <row r="63" spans="1:6" ht="16" thickBot="1" x14ac:dyDescent="0.4">
      <c r="A63" s="77"/>
      <c r="B63" s="33" t="s">
        <v>88</v>
      </c>
      <c r="C63" s="86"/>
      <c r="D63" s="55">
        <f>((C60*D60)+(C61*D61)+(C62*D62) )/ 2</f>
        <v>0</v>
      </c>
      <c r="E63" s="56"/>
      <c r="F63" s="10"/>
    </row>
    <row r="64" spans="1:6" ht="23.5" x14ac:dyDescent="0.55000000000000004">
      <c r="A64" s="77"/>
      <c r="B64" s="23" t="str">
        <f>B123</f>
        <v>PROCUREMENT</v>
      </c>
      <c r="C64" s="24"/>
      <c r="D64" s="25"/>
      <c r="E64" s="26" t="str">
        <f>CONCATENATE("Overall Weight:   ", E123*100, "%")</f>
        <v>Overall Weight:   25%</v>
      </c>
      <c r="F64" s="10"/>
    </row>
    <row r="65" spans="1:6" ht="16" thickBot="1" x14ac:dyDescent="0.4">
      <c r="A65" s="77"/>
      <c r="B65" s="151"/>
      <c r="C65" s="158" t="s">
        <v>93</v>
      </c>
      <c r="D65" s="158"/>
      <c r="E65" s="28">
        <f>D128</f>
        <v>0</v>
      </c>
      <c r="F65" s="10"/>
    </row>
    <row r="66" spans="1:6" ht="21.5" thickBot="1" x14ac:dyDescent="0.4">
      <c r="A66" s="77"/>
      <c r="B66" s="68" t="s">
        <v>54</v>
      </c>
      <c r="C66" s="68" t="s">
        <v>4</v>
      </c>
      <c r="D66" s="69" t="s">
        <v>83</v>
      </c>
      <c r="E66" s="68"/>
      <c r="F66" s="10"/>
    </row>
    <row r="67" spans="1:6" ht="29.5" thickBot="1" x14ac:dyDescent="0.4">
      <c r="A67" s="77"/>
      <c r="B67" s="34" t="s">
        <v>55</v>
      </c>
      <c r="C67" s="30">
        <v>0.2</v>
      </c>
      <c r="D67" s="6"/>
      <c r="E67" s="8"/>
      <c r="F67" s="10"/>
    </row>
    <row r="68" spans="1:6" ht="29.5" thickBot="1" x14ac:dyDescent="0.4">
      <c r="A68" s="77"/>
      <c r="B68" s="34" t="s">
        <v>56</v>
      </c>
      <c r="C68" s="30">
        <v>0.15</v>
      </c>
      <c r="D68" s="6"/>
      <c r="E68" s="8"/>
      <c r="F68" s="10"/>
    </row>
    <row r="69" spans="1:6" ht="16" thickBot="1" x14ac:dyDescent="0.4">
      <c r="A69" s="77"/>
      <c r="B69" s="34" t="s">
        <v>57</v>
      </c>
      <c r="C69" s="30">
        <v>0.3</v>
      </c>
      <c r="D69" s="6"/>
      <c r="E69" s="9" t="s">
        <v>94</v>
      </c>
      <c r="F69" s="10"/>
    </row>
    <row r="70" spans="1:6" ht="29.5" thickBot="1" x14ac:dyDescent="0.4">
      <c r="A70" s="77"/>
      <c r="B70" s="34" t="s">
        <v>58</v>
      </c>
      <c r="C70" s="30">
        <v>0.35</v>
      </c>
      <c r="D70" s="6"/>
      <c r="E70" s="9"/>
      <c r="F70" s="10"/>
    </row>
    <row r="71" spans="1:6" ht="16" thickBot="1" x14ac:dyDescent="0.4">
      <c r="A71" s="77"/>
      <c r="B71" s="35" t="s">
        <v>89</v>
      </c>
      <c r="C71" s="86"/>
      <c r="D71" s="55">
        <f>((C67*D67)+(C68*D68)+(C69*D69)+(C70*D70) )/ 2</f>
        <v>0</v>
      </c>
      <c r="E71" s="56"/>
      <c r="F71" s="10"/>
    </row>
    <row r="72" spans="1:6" ht="21.5" thickBot="1" x14ac:dyDescent="0.4">
      <c r="A72" s="77"/>
      <c r="B72" s="68" t="s">
        <v>59</v>
      </c>
      <c r="C72" s="68" t="s">
        <v>4</v>
      </c>
      <c r="D72" s="69" t="s">
        <v>83</v>
      </c>
      <c r="E72" s="68"/>
      <c r="F72" s="10"/>
    </row>
    <row r="73" spans="1:6" ht="44" thickBot="1" x14ac:dyDescent="0.4">
      <c r="A73" s="77"/>
      <c r="B73" s="36" t="s">
        <v>111</v>
      </c>
      <c r="C73" s="30">
        <v>0.4</v>
      </c>
      <c r="D73" s="6"/>
      <c r="E73" s="8"/>
      <c r="F73" s="10"/>
    </row>
    <row r="74" spans="1:6" ht="29.5" thickBot="1" x14ac:dyDescent="0.4">
      <c r="A74" s="77"/>
      <c r="B74" s="36" t="s">
        <v>81</v>
      </c>
      <c r="C74" s="30">
        <v>0.3</v>
      </c>
      <c r="D74" s="6"/>
      <c r="E74" s="8"/>
      <c r="F74" s="10"/>
    </row>
    <row r="75" spans="1:6" ht="44" thickBot="1" x14ac:dyDescent="0.4">
      <c r="A75" s="77"/>
      <c r="B75" s="36" t="s">
        <v>60</v>
      </c>
      <c r="C75" s="30">
        <v>0.3</v>
      </c>
      <c r="D75" s="6"/>
      <c r="E75" s="8"/>
      <c r="F75" s="10"/>
    </row>
    <row r="76" spans="1:6" ht="16" thickBot="1" x14ac:dyDescent="0.4">
      <c r="A76" s="77"/>
      <c r="B76" s="33" t="s">
        <v>90</v>
      </c>
      <c r="C76" s="86"/>
      <c r="D76" s="55">
        <f>((C73*D73)+(C74*D74)+(C75*D75) )/ 2</f>
        <v>0</v>
      </c>
      <c r="E76" s="56"/>
      <c r="F76" s="10"/>
    </row>
    <row r="77" spans="1:6" ht="21.5" thickBot="1" x14ac:dyDescent="0.4">
      <c r="A77" s="77"/>
      <c r="B77" s="68" t="s">
        <v>61</v>
      </c>
      <c r="C77" s="68" t="s">
        <v>4</v>
      </c>
      <c r="D77" s="69" t="s">
        <v>83</v>
      </c>
      <c r="E77" s="68"/>
      <c r="F77" s="10"/>
    </row>
    <row r="78" spans="1:6" ht="29.5" thickBot="1" x14ac:dyDescent="0.4">
      <c r="A78" s="77"/>
      <c r="B78" s="29" t="s">
        <v>62</v>
      </c>
      <c r="C78" s="30">
        <v>0.4</v>
      </c>
      <c r="D78" s="6"/>
      <c r="E78" s="7"/>
      <c r="F78" s="10"/>
    </row>
    <row r="79" spans="1:6" ht="29.5" thickBot="1" x14ac:dyDescent="0.4">
      <c r="A79" s="77"/>
      <c r="B79" s="29" t="s">
        <v>63</v>
      </c>
      <c r="C79" s="30">
        <v>0.6</v>
      </c>
      <c r="D79" s="6"/>
      <c r="E79" s="7"/>
      <c r="F79" s="10"/>
    </row>
    <row r="80" spans="1:6" ht="16" thickBot="1" x14ac:dyDescent="0.4">
      <c r="A80" s="77"/>
      <c r="B80" s="35" t="s">
        <v>91</v>
      </c>
      <c r="C80" s="86"/>
      <c r="D80" s="55">
        <f>((C78*D78)+(C79*D79) )/ 2</f>
        <v>0</v>
      </c>
      <c r="E80" s="56"/>
      <c r="F80" s="10"/>
    </row>
    <row r="81" spans="1:6" ht="21.5" thickBot="1" x14ac:dyDescent="0.4">
      <c r="A81" s="77"/>
      <c r="B81" s="68" t="s">
        <v>64</v>
      </c>
      <c r="C81" s="68" t="s">
        <v>4</v>
      </c>
      <c r="D81" s="69" t="s">
        <v>83</v>
      </c>
      <c r="E81" s="68"/>
      <c r="F81" s="10"/>
    </row>
    <row r="82" spans="1:6" ht="29.5" thickBot="1" x14ac:dyDescent="0.4">
      <c r="A82" s="77"/>
      <c r="B82" s="29" t="s">
        <v>65</v>
      </c>
      <c r="C82" s="30">
        <v>0.4</v>
      </c>
      <c r="D82" s="6"/>
      <c r="E82" s="7" t="s">
        <v>95</v>
      </c>
      <c r="F82" s="10"/>
    </row>
    <row r="83" spans="1:6" ht="44" thickBot="1" x14ac:dyDescent="0.4">
      <c r="A83" s="77"/>
      <c r="B83" s="29" t="s">
        <v>112</v>
      </c>
      <c r="C83" s="30">
        <v>0.6</v>
      </c>
      <c r="D83" s="6"/>
      <c r="E83" s="7"/>
      <c r="F83" s="10"/>
    </row>
    <row r="84" spans="1:6" ht="16" thickBot="1" x14ac:dyDescent="0.4">
      <c r="A84" s="77"/>
      <c r="B84" s="35" t="s">
        <v>92</v>
      </c>
      <c r="C84" s="86"/>
      <c r="D84" s="55">
        <f>((C82*D82)+(C83*D83))/ 2</f>
        <v>0</v>
      </c>
      <c r="E84" s="56"/>
      <c r="F84" s="10"/>
    </row>
    <row r="85" spans="1:6" ht="23.5" x14ac:dyDescent="0.55000000000000004">
      <c r="A85" s="77"/>
      <c r="B85" s="23" t="str">
        <f>B130</f>
        <v>COMMERCIAL, FINANCIAL &amp; LEGAL</v>
      </c>
      <c r="C85" s="24"/>
      <c r="D85" s="25"/>
      <c r="E85" s="26" t="str">
        <f>CONCATENATE("Overall Weight:   ", E130*100, "%")</f>
        <v>Overall Weight:   15%</v>
      </c>
      <c r="F85" s="10"/>
    </row>
    <row r="86" spans="1:6" ht="16" thickBot="1" x14ac:dyDescent="0.4">
      <c r="A86" s="77"/>
      <c r="B86" s="157" t="s">
        <v>96</v>
      </c>
      <c r="C86" s="158"/>
      <c r="D86" s="158"/>
      <c r="E86" s="28">
        <f>D134</f>
        <v>0</v>
      </c>
      <c r="F86" s="10"/>
    </row>
    <row r="87" spans="1:6" ht="21.5" thickBot="1" x14ac:dyDescent="0.4">
      <c r="A87" s="77"/>
      <c r="B87" s="68" t="s">
        <v>66</v>
      </c>
      <c r="C87" s="68" t="s">
        <v>4</v>
      </c>
      <c r="D87" s="69" t="s">
        <v>83</v>
      </c>
      <c r="E87" s="68"/>
      <c r="F87" s="10"/>
    </row>
    <row r="88" spans="1:6" ht="29.5" thickBot="1" x14ac:dyDescent="0.4">
      <c r="A88" s="77"/>
      <c r="B88" s="34" t="s">
        <v>67</v>
      </c>
      <c r="C88" s="30">
        <v>0.4</v>
      </c>
      <c r="D88" s="6"/>
      <c r="E88" s="8"/>
      <c r="F88" s="10"/>
    </row>
    <row r="89" spans="1:6" ht="58.5" thickBot="1" x14ac:dyDescent="0.4">
      <c r="A89" s="77"/>
      <c r="B89" s="34" t="s">
        <v>113</v>
      </c>
      <c r="C89" s="30">
        <v>0.6</v>
      </c>
      <c r="D89" s="6"/>
      <c r="E89" s="8"/>
      <c r="F89" s="10"/>
    </row>
    <row r="90" spans="1:6" ht="16" thickBot="1" x14ac:dyDescent="0.4">
      <c r="A90" s="77"/>
      <c r="B90" s="35" t="s">
        <v>97</v>
      </c>
      <c r="C90" s="86"/>
      <c r="D90" s="55">
        <f>((C88*D88)+(C89*D89) )/ 2</f>
        <v>0</v>
      </c>
      <c r="E90" s="56"/>
      <c r="F90" s="10"/>
    </row>
    <row r="91" spans="1:6" ht="21.5" thickBot="1" x14ac:dyDescent="0.4">
      <c r="A91" s="77"/>
      <c r="B91" s="68" t="s">
        <v>68</v>
      </c>
      <c r="C91" s="68" t="s">
        <v>4</v>
      </c>
      <c r="D91" s="69" t="s">
        <v>83</v>
      </c>
      <c r="E91" s="68"/>
      <c r="F91" s="10"/>
    </row>
    <row r="92" spans="1:6" ht="29.5" thickBot="1" x14ac:dyDescent="0.4">
      <c r="A92" s="77"/>
      <c r="B92" s="36" t="s">
        <v>69</v>
      </c>
      <c r="C92" s="30">
        <v>0.2</v>
      </c>
      <c r="D92" s="6"/>
      <c r="E92" s="8"/>
      <c r="F92" s="10"/>
    </row>
    <row r="93" spans="1:6" ht="44" thickBot="1" x14ac:dyDescent="0.4">
      <c r="A93" s="77"/>
      <c r="B93" s="36" t="s">
        <v>70</v>
      </c>
      <c r="C93" s="30">
        <v>0.3</v>
      </c>
      <c r="D93" s="6"/>
      <c r="E93" s="8"/>
      <c r="F93" s="10"/>
    </row>
    <row r="94" spans="1:6" ht="44" thickBot="1" x14ac:dyDescent="0.4">
      <c r="A94" s="77"/>
      <c r="B94" s="36" t="s">
        <v>71</v>
      </c>
      <c r="C94" s="30">
        <v>0.2</v>
      </c>
      <c r="D94" s="6"/>
      <c r="E94" s="8"/>
      <c r="F94" s="10"/>
    </row>
    <row r="95" spans="1:6" ht="29.5" thickBot="1" x14ac:dyDescent="0.4">
      <c r="A95" s="77"/>
      <c r="B95" s="36" t="s">
        <v>72</v>
      </c>
      <c r="C95" s="30">
        <v>0.3</v>
      </c>
      <c r="D95" s="6"/>
      <c r="E95" s="8"/>
      <c r="F95" s="10"/>
    </row>
    <row r="96" spans="1:6" ht="16" thickBot="1" x14ac:dyDescent="0.4">
      <c r="A96" s="77"/>
      <c r="B96" s="33" t="s">
        <v>98</v>
      </c>
      <c r="C96" s="86"/>
      <c r="D96" s="55">
        <f>((C92*D92)+(C93*D93)+(C94*D94)+(C95*D95) )/ 2</f>
        <v>0</v>
      </c>
      <c r="E96" s="56"/>
      <c r="F96" s="10"/>
    </row>
    <row r="97" spans="1:6" ht="21.5" thickBot="1" x14ac:dyDescent="0.4">
      <c r="A97" s="77"/>
      <c r="B97" s="68" t="s">
        <v>73</v>
      </c>
      <c r="C97" s="68" t="s">
        <v>4</v>
      </c>
      <c r="D97" s="69" t="s">
        <v>83</v>
      </c>
      <c r="E97" s="68"/>
      <c r="F97" s="10"/>
    </row>
    <row r="98" spans="1:6" ht="29.5" thickBot="1" x14ac:dyDescent="0.4">
      <c r="A98" s="77"/>
      <c r="B98" s="29" t="s">
        <v>74</v>
      </c>
      <c r="C98" s="30">
        <v>0.4</v>
      </c>
      <c r="D98" s="6"/>
      <c r="E98" s="7"/>
      <c r="F98" s="10"/>
    </row>
    <row r="99" spans="1:6" ht="29.5" thickBot="1" x14ac:dyDescent="0.4">
      <c r="A99" s="77"/>
      <c r="B99" s="29" t="s">
        <v>75</v>
      </c>
      <c r="C99" s="30">
        <v>0.3</v>
      </c>
      <c r="D99" s="6"/>
      <c r="E99" s="7"/>
      <c r="F99" s="10"/>
    </row>
    <row r="100" spans="1:6" ht="44" thickBot="1" x14ac:dyDescent="0.4">
      <c r="A100" s="77"/>
      <c r="B100" s="29" t="s">
        <v>76</v>
      </c>
      <c r="C100" s="30">
        <v>0.3</v>
      </c>
      <c r="D100" s="6"/>
      <c r="E100" s="7"/>
      <c r="F100" s="10"/>
    </row>
    <row r="101" spans="1:6" ht="16" thickBot="1" x14ac:dyDescent="0.4">
      <c r="A101" s="77"/>
      <c r="B101" s="35" t="s">
        <v>99</v>
      </c>
      <c r="C101" s="86"/>
      <c r="D101" s="55">
        <f>((C98*D98)+(C99*D99)+(C100*D100) )/ 2</f>
        <v>0</v>
      </c>
      <c r="E101" s="56"/>
      <c r="F101" s="10"/>
    </row>
    <row r="102" spans="1:6" ht="15.5" x14ac:dyDescent="0.35">
      <c r="A102" s="10"/>
      <c r="B102" s="73"/>
      <c r="C102" s="74"/>
      <c r="D102" s="152"/>
      <c r="E102" s="153"/>
      <c r="F102" s="10"/>
    </row>
    <row r="103" spans="1:6" ht="15.5" x14ac:dyDescent="0.35">
      <c r="A103" s="10"/>
      <c r="B103" s="73"/>
      <c r="C103" s="74"/>
      <c r="D103" s="152"/>
      <c r="E103" s="153"/>
      <c r="F103" s="10"/>
    </row>
    <row r="104" spans="1:6" ht="15" thickBot="1" x14ac:dyDescent="0.4">
      <c r="A104" s="10"/>
      <c r="B104" s="10"/>
      <c r="C104" s="10"/>
      <c r="D104" s="10"/>
      <c r="E104" s="10"/>
      <c r="F104" s="10"/>
    </row>
    <row r="105" spans="1:6" ht="24" thickBot="1" x14ac:dyDescent="0.4">
      <c r="A105" s="10"/>
      <c r="B105" s="169" t="s">
        <v>10</v>
      </c>
      <c r="C105" s="160"/>
      <c r="D105" s="37">
        <f>(D112*E107)+(D121*E114)+(D128*E123)+(D134*E130)</f>
        <v>0</v>
      </c>
      <c r="E105" s="10"/>
      <c r="F105" s="10"/>
    </row>
    <row r="106" spans="1:6" ht="24" thickBot="1" x14ac:dyDescent="0.6">
      <c r="A106" s="10"/>
      <c r="B106" s="10"/>
      <c r="C106" s="10"/>
      <c r="D106" s="10"/>
      <c r="E106" s="38" t="s">
        <v>8</v>
      </c>
      <c r="F106" s="10"/>
    </row>
    <row r="107" spans="1:6" ht="29.5" thickBot="1" x14ac:dyDescent="0.6">
      <c r="A107" s="10"/>
      <c r="B107" s="39" t="s">
        <v>5</v>
      </c>
      <c r="C107" s="40" t="s">
        <v>9</v>
      </c>
      <c r="D107" s="40" t="s">
        <v>11</v>
      </c>
      <c r="E107" s="41">
        <v>0.3</v>
      </c>
      <c r="F107" s="10"/>
    </row>
    <row r="108" spans="1:6" ht="21" x14ac:dyDescent="0.35">
      <c r="A108" s="10"/>
      <c r="B108" s="40" t="str">
        <f>B11</f>
        <v>Facilities &amp; Maintenance</v>
      </c>
      <c r="C108" s="42">
        <v>0.25</v>
      </c>
      <c r="D108" s="43">
        <f>+D16</f>
        <v>0</v>
      </c>
      <c r="E108" s="44"/>
      <c r="F108" s="10"/>
    </row>
    <row r="109" spans="1:6" ht="21" x14ac:dyDescent="0.35">
      <c r="A109" s="10"/>
      <c r="B109" s="70" t="str">
        <f>B17</f>
        <v>Employee Health &amp; Safety</v>
      </c>
      <c r="C109" s="64">
        <v>0.25</v>
      </c>
      <c r="D109" s="65">
        <f>+D22</f>
        <v>0</v>
      </c>
      <c r="E109" s="44"/>
      <c r="F109" s="10"/>
    </row>
    <row r="110" spans="1:6" ht="21" x14ac:dyDescent="0.35">
      <c r="A110" s="10"/>
      <c r="B110" s="45" t="str">
        <f>B23</f>
        <v>Operational Planning &amp; Control</v>
      </c>
      <c r="C110" s="42">
        <v>0.25</v>
      </c>
      <c r="D110" s="43">
        <f>D28</f>
        <v>0</v>
      </c>
      <c r="E110" s="44"/>
      <c r="F110" s="10"/>
    </row>
    <row r="111" spans="1:6" ht="21.5" thickBot="1" x14ac:dyDescent="0.4">
      <c r="A111" s="10"/>
      <c r="B111" s="72" t="str">
        <f>B29</f>
        <v>Business Continuity</v>
      </c>
      <c r="C111" s="66">
        <v>0.25</v>
      </c>
      <c r="D111" s="67">
        <f>D34</f>
        <v>0</v>
      </c>
      <c r="E111" s="44"/>
      <c r="F111" s="10"/>
    </row>
    <row r="112" spans="1:6" ht="15.5" x14ac:dyDescent="0.35">
      <c r="A112" s="10"/>
      <c r="B112" s="154" t="s">
        <v>16</v>
      </c>
      <c r="C112" s="155"/>
      <c r="D112" s="49">
        <f>(C108*D108)+(C109*D109)+(C110*D110)+(C111*D111)</f>
        <v>0</v>
      </c>
      <c r="E112" s="50"/>
      <c r="F112" s="10"/>
    </row>
    <row r="113" spans="1:6" ht="16" thickBot="1" x14ac:dyDescent="0.4">
      <c r="A113" s="10"/>
      <c r="B113" s="51"/>
      <c r="C113" s="52"/>
      <c r="D113" s="53"/>
      <c r="E113" s="50"/>
      <c r="F113" s="10"/>
    </row>
    <row r="114" spans="1:6" ht="29.5" thickBot="1" x14ac:dyDescent="0.6">
      <c r="A114" s="10"/>
      <c r="B114" s="39" t="s">
        <v>34</v>
      </c>
      <c r="C114" s="82" t="s">
        <v>9</v>
      </c>
      <c r="D114" s="82" t="s">
        <v>11</v>
      </c>
      <c r="E114" s="41">
        <v>0.3</v>
      </c>
      <c r="F114" s="10"/>
    </row>
    <row r="115" spans="1:6" ht="21" x14ac:dyDescent="0.35">
      <c r="A115" s="10"/>
      <c r="B115" s="40" t="str">
        <f>B37</f>
        <v>Documents, Processes &amp; Visual Controls</v>
      </c>
      <c r="C115" s="83">
        <v>0.25</v>
      </c>
      <c r="D115" s="84">
        <f>D42</f>
        <v>0</v>
      </c>
      <c r="E115" s="44"/>
      <c r="F115" s="10"/>
    </row>
    <row r="116" spans="1:6" ht="21" x14ac:dyDescent="0.35">
      <c r="A116" s="10"/>
      <c r="B116" s="70" t="str">
        <f>B43</f>
        <v>Gauge Control</v>
      </c>
      <c r="C116" s="64">
        <v>0.2</v>
      </c>
      <c r="D116" s="65">
        <f>D46</f>
        <v>0</v>
      </c>
      <c r="E116" s="44"/>
      <c r="F116" s="10"/>
    </row>
    <row r="117" spans="1:6" ht="21" x14ac:dyDescent="0.35">
      <c r="A117" s="10"/>
      <c r="B117" s="45" t="str">
        <f>B47</f>
        <v>CAPA, Problem Solving &amp; CI</v>
      </c>
      <c r="C117" s="42">
        <v>0.15</v>
      </c>
      <c r="D117" s="43">
        <f>D50</f>
        <v>0</v>
      </c>
      <c r="E117" s="44"/>
      <c r="F117" s="10"/>
    </row>
    <row r="118" spans="1:6" ht="21" x14ac:dyDescent="0.35">
      <c r="A118" s="10"/>
      <c r="B118" s="70" t="str">
        <f>B51</f>
        <v>Training &amp; Competency</v>
      </c>
      <c r="C118" s="64">
        <v>0.1</v>
      </c>
      <c r="D118" s="65">
        <f>D54</f>
        <v>0</v>
      </c>
      <c r="E118" s="44"/>
      <c r="F118" s="10"/>
    </row>
    <row r="119" spans="1:6" ht="21" x14ac:dyDescent="0.35">
      <c r="A119" s="10"/>
      <c r="B119" s="79" t="str">
        <f>B55</f>
        <v>Supplier Quality</v>
      </c>
      <c r="C119" s="80">
        <v>0.15</v>
      </c>
      <c r="D119" s="81">
        <f>D58</f>
        <v>0</v>
      </c>
      <c r="E119" s="44"/>
      <c r="F119" s="10"/>
    </row>
    <row r="120" spans="1:6" ht="21.5" thickBot="1" x14ac:dyDescent="0.4">
      <c r="A120" s="10"/>
      <c r="B120" s="72" t="str">
        <f>B59</f>
        <v>Identification &amp; Traceability</v>
      </c>
      <c r="C120" s="66">
        <v>0.15</v>
      </c>
      <c r="D120" s="67">
        <f>D63</f>
        <v>0</v>
      </c>
      <c r="E120" s="44"/>
      <c r="F120" s="10"/>
    </row>
    <row r="121" spans="1:6" ht="15.5" x14ac:dyDescent="0.35">
      <c r="A121" s="10"/>
      <c r="B121" s="154" t="s">
        <v>235</v>
      </c>
      <c r="C121" s="155"/>
      <c r="D121" s="49">
        <f>(C115*D115)+(C116*D116)+(C117*D117)+(C118*D118)+(C119*D119)+(C120*D120)</f>
        <v>0</v>
      </c>
      <c r="E121" s="50"/>
      <c r="F121" s="10"/>
    </row>
    <row r="122" spans="1:6" ht="16" thickBot="1" x14ac:dyDescent="0.4">
      <c r="A122" s="10"/>
      <c r="B122" s="51"/>
      <c r="C122" s="54"/>
      <c r="D122" s="53"/>
      <c r="E122" s="50"/>
      <c r="F122" s="10"/>
    </row>
    <row r="123" spans="1:6" ht="29.5" thickBot="1" x14ac:dyDescent="0.6">
      <c r="A123" s="10"/>
      <c r="B123" s="39" t="s">
        <v>77</v>
      </c>
      <c r="C123" s="40" t="s">
        <v>9</v>
      </c>
      <c r="D123" s="40" t="s">
        <v>11</v>
      </c>
      <c r="E123" s="41">
        <v>0.25</v>
      </c>
      <c r="F123" s="10"/>
    </row>
    <row r="124" spans="1:6" ht="14.5" x14ac:dyDescent="0.35">
      <c r="A124" s="10"/>
      <c r="B124" s="40" t="str">
        <f>B66</f>
        <v>Supplier Management &amp; Risk</v>
      </c>
      <c r="C124" s="83">
        <v>0.3</v>
      </c>
      <c r="D124" s="84">
        <f>D71</f>
        <v>0</v>
      </c>
      <c r="E124" s="50"/>
      <c r="F124" s="10"/>
    </row>
    <row r="125" spans="1:6" ht="14.5" x14ac:dyDescent="0.35">
      <c r="A125" s="10"/>
      <c r="B125" s="70" t="str">
        <f>B72</f>
        <v>International Supply Chain</v>
      </c>
      <c r="C125" s="64">
        <v>0.25</v>
      </c>
      <c r="D125" s="65">
        <f>D76</f>
        <v>0</v>
      </c>
      <c r="E125" s="50"/>
      <c r="F125" s="10"/>
    </row>
    <row r="126" spans="1:6" ht="14.5" x14ac:dyDescent="0.35">
      <c r="A126" s="10"/>
      <c r="B126" s="45" t="str">
        <f>B77</f>
        <v>Procurement Organization</v>
      </c>
      <c r="C126" s="42">
        <v>0.2</v>
      </c>
      <c r="D126" s="43">
        <f>D80</f>
        <v>0</v>
      </c>
      <c r="E126" s="50"/>
      <c r="F126" s="10"/>
    </row>
    <row r="127" spans="1:6" ht="15" thickBot="1" x14ac:dyDescent="0.4">
      <c r="A127" s="10"/>
      <c r="B127" s="72" t="str">
        <f>B81</f>
        <v>Working Capital</v>
      </c>
      <c r="C127" s="66">
        <v>0.25</v>
      </c>
      <c r="D127" s="67">
        <f>D84</f>
        <v>0</v>
      </c>
      <c r="E127" s="50"/>
      <c r="F127" s="10"/>
    </row>
    <row r="128" spans="1:6" ht="15.5" x14ac:dyDescent="0.35">
      <c r="A128" s="10"/>
      <c r="B128" s="154" t="s">
        <v>236</v>
      </c>
      <c r="C128" s="155"/>
      <c r="D128" s="49">
        <f>(C124*D124)+(C125*D125)+(C126*D126)+(C127*D127)</f>
        <v>0</v>
      </c>
      <c r="E128" s="50"/>
      <c r="F128" s="10"/>
    </row>
    <row r="129" spans="1:6" ht="16" thickBot="1" x14ac:dyDescent="0.4">
      <c r="A129" s="10"/>
      <c r="B129" s="51"/>
      <c r="C129" s="54"/>
      <c r="D129" s="53"/>
      <c r="E129" s="50"/>
      <c r="F129" s="10"/>
    </row>
    <row r="130" spans="1:6" ht="29.5" thickBot="1" x14ac:dyDescent="0.6">
      <c r="A130" s="10"/>
      <c r="B130" s="39" t="s">
        <v>78</v>
      </c>
      <c r="C130" s="40" t="s">
        <v>9</v>
      </c>
      <c r="D130" s="40" t="s">
        <v>11</v>
      </c>
      <c r="E130" s="41">
        <v>0.15</v>
      </c>
      <c r="F130" s="10"/>
    </row>
    <row r="131" spans="1:6" ht="14.5" x14ac:dyDescent="0.35">
      <c r="A131" s="10"/>
      <c r="B131" s="40" t="str">
        <f>B87</f>
        <v>Strategy</v>
      </c>
      <c r="C131" s="83">
        <v>0.3</v>
      </c>
      <c r="D131" s="84">
        <f>D90</f>
        <v>0</v>
      </c>
      <c r="E131" s="50"/>
      <c r="F131" s="10"/>
    </row>
    <row r="132" spans="1:6" ht="14.5" x14ac:dyDescent="0.35">
      <c r="A132" s="10"/>
      <c r="B132" s="70" t="str">
        <f>B91</f>
        <v>Legal</v>
      </c>
      <c r="C132" s="64">
        <v>0.3</v>
      </c>
      <c r="D132" s="65">
        <f>D96</f>
        <v>0</v>
      </c>
      <c r="E132" s="50"/>
      <c r="F132" s="10"/>
    </row>
    <row r="133" spans="1:6" ht="24" thickBot="1" x14ac:dyDescent="0.6">
      <c r="A133" s="10"/>
      <c r="B133" s="46" t="str">
        <f>B97</f>
        <v>Financial (Internal)</v>
      </c>
      <c r="C133" s="47">
        <v>0.4</v>
      </c>
      <c r="D133" s="48">
        <f>D101</f>
        <v>0</v>
      </c>
      <c r="E133" s="41"/>
      <c r="F133" s="10"/>
    </row>
    <row r="134" spans="1:6" ht="21" x14ac:dyDescent="0.35">
      <c r="A134" s="10"/>
      <c r="B134" s="154" t="s">
        <v>237</v>
      </c>
      <c r="C134" s="155"/>
      <c r="D134" s="49">
        <f>(C131*D131)+(C132*D132)+(C133*D133)</f>
        <v>0</v>
      </c>
      <c r="E134" s="44"/>
      <c r="F134" s="10"/>
    </row>
    <row r="135" spans="1:6" ht="14.5" x14ac:dyDescent="0.35">
      <c r="A135" s="10"/>
      <c r="B135" s="10"/>
      <c r="C135" s="10"/>
      <c r="D135" s="10"/>
      <c r="E135" s="10"/>
      <c r="F135" s="10"/>
    </row>
    <row r="136" spans="1:6" ht="14.5" hidden="1" x14ac:dyDescent="0.35">
      <c r="A136" s="10"/>
      <c r="F136" s="10"/>
    </row>
    <row r="137" spans="1:6" ht="14.5" hidden="1" x14ac:dyDescent="0.35">
      <c r="A137" s="10"/>
      <c r="F137" s="10"/>
    </row>
    <row r="138" spans="1:6" ht="14.5" hidden="1" x14ac:dyDescent="0.35">
      <c r="A138" s="10"/>
      <c r="F138" s="10"/>
    </row>
    <row r="139" spans="1:6" ht="14.5" hidden="1" x14ac:dyDescent="0.35">
      <c r="A139" s="10"/>
      <c r="F139" s="10"/>
    </row>
    <row r="140" spans="1:6" ht="14.5" hidden="1" x14ac:dyDescent="0.35">
      <c r="A140" s="10"/>
      <c r="F140" s="10"/>
    </row>
    <row r="141" spans="1:6" ht="14.5" hidden="1" x14ac:dyDescent="0.35">
      <c r="A141" s="10"/>
      <c r="F141" s="10"/>
    </row>
    <row r="142" spans="1:6" ht="14.5" hidden="1" x14ac:dyDescent="0.35">
      <c r="A142" s="10"/>
      <c r="F142" s="10"/>
    </row>
    <row r="143" spans="1:6" ht="14.5" hidden="1" x14ac:dyDescent="0.35">
      <c r="A143" s="10"/>
      <c r="F143" s="10"/>
    </row>
    <row r="144" spans="1:6" ht="14.5" hidden="1" x14ac:dyDescent="0.35">
      <c r="A144" s="10"/>
      <c r="F144" s="10"/>
    </row>
    <row r="145" spans="1:6" ht="14.5" hidden="1" x14ac:dyDescent="0.35">
      <c r="A145" s="10"/>
      <c r="F145" s="10"/>
    </row>
    <row r="146" spans="1:6" ht="14.5" hidden="1" x14ac:dyDescent="0.35">
      <c r="A146" s="10"/>
      <c r="F146" s="10"/>
    </row>
    <row r="147" spans="1:6" ht="14.5" hidden="1" x14ac:dyDescent="0.35">
      <c r="A147" s="10"/>
      <c r="F147" s="10"/>
    </row>
    <row r="148" spans="1:6" ht="14.5" hidden="1" x14ac:dyDescent="0.35">
      <c r="A148" s="10"/>
      <c r="F148" s="10"/>
    </row>
    <row r="149" spans="1:6" ht="14.5" hidden="1" x14ac:dyDescent="0.35">
      <c r="A149" s="10"/>
      <c r="F149" s="10"/>
    </row>
    <row r="150" spans="1:6" ht="14.5" hidden="1" x14ac:dyDescent="0.35">
      <c r="A150" s="10"/>
      <c r="F150" s="10"/>
    </row>
    <row r="151" spans="1:6" ht="14.5" hidden="1" x14ac:dyDescent="0.35">
      <c r="A151" s="10"/>
      <c r="F151" s="10"/>
    </row>
    <row r="152" spans="1:6" ht="14.5" hidden="1" x14ac:dyDescent="0.35">
      <c r="A152" s="10"/>
      <c r="F152" s="10"/>
    </row>
    <row r="153" spans="1:6" ht="14.5" hidden="1" x14ac:dyDescent="0.35">
      <c r="A153" s="10"/>
      <c r="F153" s="10"/>
    </row>
    <row r="154" spans="1:6" ht="14.5" hidden="1" x14ac:dyDescent="0.35">
      <c r="A154" s="10"/>
      <c r="B154" s="10"/>
      <c r="C154" s="10"/>
      <c r="D154" s="10"/>
      <c r="E154" s="10"/>
      <c r="F154" s="10"/>
    </row>
    <row r="155" spans="1:6" ht="14.5" hidden="1" x14ac:dyDescent="0.35">
      <c r="A155" s="10"/>
      <c r="B155" s="10"/>
      <c r="C155" s="10"/>
      <c r="D155" s="10"/>
      <c r="E155" s="10"/>
      <c r="F155" s="10"/>
    </row>
    <row r="156" spans="1:6" ht="14.5" hidden="1" x14ac:dyDescent="0.35">
      <c r="A156" s="10"/>
      <c r="B156" s="10"/>
      <c r="C156" s="10"/>
      <c r="D156" s="10"/>
      <c r="E156" s="10"/>
      <c r="F156" s="10"/>
    </row>
    <row r="157" spans="1:6" ht="14.5" hidden="1" x14ac:dyDescent="0.35">
      <c r="A157" s="10"/>
      <c r="B157" s="10"/>
      <c r="C157" s="10"/>
      <c r="D157" s="10"/>
      <c r="E157" s="10"/>
      <c r="F157" s="10"/>
    </row>
    <row r="158" spans="1:6" ht="14.5" hidden="1" x14ac:dyDescent="0.35">
      <c r="A158" s="10"/>
      <c r="B158" s="10"/>
      <c r="C158" s="10"/>
      <c r="D158" s="10"/>
      <c r="E158" s="10"/>
      <c r="F158" s="10"/>
    </row>
    <row r="159" spans="1:6" ht="14.5" hidden="1" x14ac:dyDescent="0.35">
      <c r="A159" s="10"/>
      <c r="B159" s="10"/>
      <c r="C159" s="10"/>
      <c r="D159" s="10"/>
      <c r="E159" s="10"/>
      <c r="F159" s="10"/>
    </row>
    <row r="160" spans="1:6" ht="14.5" hidden="1" x14ac:dyDescent="0.35">
      <c r="A160" s="10"/>
    </row>
    <row r="161" spans="1:1" ht="14.5" hidden="1" x14ac:dyDescent="0.35">
      <c r="A161" s="10"/>
    </row>
    <row r="162" spans="1:1" ht="14.5" hidden="1" x14ac:dyDescent="0.35">
      <c r="A162" s="10"/>
    </row>
    <row r="163" spans="1:1" ht="14.5" hidden="1" x14ac:dyDescent="0.35">
      <c r="A163" s="10"/>
    </row>
    <row r="164" spans="1:1" ht="14.5" hidden="1" x14ac:dyDescent="0.35">
      <c r="A164" s="10"/>
    </row>
    <row r="165" spans="1:1" ht="14.5" hidden="1" x14ac:dyDescent="0.35">
      <c r="A165" s="10"/>
    </row>
    <row r="166" spans="1:1" ht="14.5" hidden="1" x14ac:dyDescent="0.35">
      <c r="A166" s="10"/>
    </row>
    <row r="167" spans="1:1" ht="14.5" hidden="1" x14ac:dyDescent="0.35">
      <c r="A167" s="10"/>
    </row>
    <row r="168" spans="1:1" ht="14.5" hidden="1" x14ac:dyDescent="0.35">
      <c r="A168" s="10"/>
    </row>
    <row r="169" spans="1:1" ht="14.5" hidden="1" x14ac:dyDescent="0.35">
      <c r="A169" s="10"/>
    </row>
    <row r="170" spans="1:1" ht="14.5" hidden="1" x14ac:dyDescent="0.35">
      <c r="A170" s="10"/>
    </row>
    <row r="171" spans="1:1" ht="14.5" hidden="1" x14ac:dyDescent="0.35">
      <c r="A171" s="10"/>
    </row>
    <row r="172" spans="1:1" ht="14.5" hidden="1" x14ac:dyDescent="0.35">
      <c r="A172" s="10"/>
    </row>
    <row r="173" spans="1:1" ht="14.5" hidden="1" x14ac:dyDescent="0.35">
      <c r="A173" s="10"/>
    </row>
    <row r="174" spans="1:1" ht="14.5" hidden="1" x14ac:dyDescent="0.35">
      <c r="A174" s="10"/>
    </row>
    <row r="175" spans="1:1" ht="14.5" hidden="1" x14ac:dyDescent="0.35">
      <c r="A175" s="10"/>
    </row>
    <row r="176" spans="1:1" ht="14.5" hidden="1" x14ac:dyDescent="0.35">
      <c r="A176" s="10"/>
    </row>
    <row r="177" spans="1:1" ht="14.5" hidden="1" x14ac:dyDescent="0.35">
      <c r="A177" s="10"/>
    </row>
    <row r="178" spans="1:1" ht="14.5" hidden="1" x14ac:dyDescent="0.35">
      <c r="A178" s="10"/>
    </row>
    <row r="179" spans="1:1" ht="14.5" hidden="1" x14ac:dyDescent="0.35">
      <c r="A179" s="10"/>
    </row>
    <row r="180" spans="1:1" ht="14.5" hidden="1" x14ac:dyDescent="0.35">
      <c r="A180" s="10"/>
    </row>
    <row r="181" spans="1:1" ht="14.5" hidden="1" x14ac:dyDescent="0.35">
      <c r="A181" s="10"/>
    </row>
    <row r="182" spans="1:1" ht="14.5" hidden="1" x14ac:dyDescent="0.35">
      <c r="A182" s="10"/>
    </row>
    <row r="183" spans="1:1" ht="14.5" hidden="1" x14ac:dyDescent="0.35">
      <c r="A183" s="10"/>
    </row>
    <row r="184" spans="1:1" ht="14.5" hidden="1" x14ac:dyDescent="0.35">
      <c r="A184" s="10"/>
    </row>
    <row r="185" spans="1:1" ht="14.5" hidden="1" x14ac:dyDescent="0.35">
      <c r="A185" s="10"/>
    </row>
    <row r="186" spans="1:1" ht="14.5" hidden="1" x14ac:dyDescent="0.35">
      <c r="A186" s="10"/>
    </row>
    <row r="187" spans="1:1" ht="14.5" hidden="1" x14ac:dyDescent="0.35">
      <c r="A187" s="10"/>
    </row>
    <row r="188" spans="1:1" ht="14.5" hidden="1" x14ac:dyDescent="0.35">
      <c r="A188" s="10"/>
    </row>
    <row r="189" spans="1:1" ht="14.5" hidden="1" x14ac:dyDescent="0.35">
      <c r="A189" s="10"/>
    </row>
    <row r="190" spans="1:1" ht="14.5" hidden="1" x14ac:dyDescent="0.35">
      <c r="A190" s="10"/>
    </row>
    <row r="191" spans="1:1" ht="14.5" hidden="1" x14ac:dyDescent="0.35">
      <c r="A191" s="10"/>
    </row>
    <row r="192" spans="1:1" ht="14.5" hidden="1" x14ac:dyDescent="0.35">
      <c r="A192" s="10"/>
    </row>
    <row r="193" spans="1:1" ht="14.5" hidden="1" x14ac:dyDescent="0.35">
      <c r="A193" s="10"/>
    </row>
    <row r="194" spans="1:1" ht="14.5" hidden="1" x14ac:dyDescent="0.35">
      <c r="A194" s="10"/>
    </row>
    <row r="195" spans="1:1" ht="14.5" hidden="1" x14ac:dyDescent="0.35">
      <c r="A195" s="10"/>
    </row>
    <row r="196" spans="1:1" ht="14.5" hidden="1" x14ac:dyDescent="0.35">
      <c r="A196" s="10"/>
    </row>
    <row r="197" spans="1:1" ht="14.5" hidden="1" x14ac:dyDescent="0.35">
      <c r="A197" s="10"/>
    </row>
    <row r="198" spans="1:1" ht="14.5" hidden="1" x14ac:dyDescent="0.35">
      <c r="A198" s="10"/>
    </row>
    <row r="199" spans="1:1" ht="14.5" hidden="1" x14ac:dyDescent="0.35">
      <c r="A199" s="10"/>
    </row>
    <row r="200" spans="1:1" ht="14.5" hidden="1" x14ac:dyDescent="0.35">
      <c r="A200" s="10"/>
    </row>
    <row r="201" spans="1:1" ht="14.5" hidden="1" x14ac:dyDescent="0.35">
      <c r="A201" s="10"/>
    </row>
    <row r="202" spans="1:1" ht="14.5" hidden="1" x14ac:dyDescent="0.35">
      <c r="A202" s="10"/>
    </row>
    <row r="203" spans="1:1" ht="14.5" hidden="1" x14ac:dyDescent="0.35">
      <c r="A203" s="10"/>
    </row>
    <row r="204" spans="1:1" ht="14.5" hidden="1" x14ac:dyDescent="0.35">
      <c r="A204" s="10"/>
    </row>
    <row r="205" spans="1:1" ht="14.5" hidden="1" x14ac:dyDescent="0.35">
      <c r="A205" s="10"/>
    </row>
    <row r="206" spans="1:1" ht="14.5" hidden="1" x14ac:dyDescent="0.35">
      <c r="A206" s="10"/>
    </row>
    <row r="207" spans="1:1" ht="14.5" hidden="1" x14ac:dyDescent="0.35">
      <c r="A207" s="10"/>
    </row>
    <row r="208" spans="1:1" ht="14.5" hidden="1" x14ac:dyDescent="0.35">
      <c r="A208" s="10"/>
    </row>
    <row r="209" spans="1:1" ht="14.5" hidden="1" x14ac:dyDescent="0.35">
      <c r="A209" s="10"/>
    </row>
    <row r="210" spans="1:1" ht="14.5" hidden="1" x14ac:dyDescent="0.35">
      <c r="A210" s="10"/>
    </row>
    <row r="211" spans="1:1" ht="14.5" hidden="1" x14ac:dyDescent="0.35">
      <c r="A211" s="10"/>
    </row>
    <row r="212" spans="1:1" ht="14.5" hidden="1" x14ac:dyDescent="0.35">
      <c r="A212" s="10"/>
    </row>
    <row r="213" spans="1:1" ht="14.5" hidden="1" x14ac:dyDescent="0.35">
      <c r="A213" s="10"/>
    </row>
    <row r="214" spans="1:1" ht="14.5" hidden="1" x14ac:dyDescent="0.35">
      <c r="A214" s="10"/>
    </row>
    <row r="215" spans="1:1" ht="14.5" hidden="1" x14ac:dyDescent="0.35">
      <c r="A215" s="10"/>
    </row>
    <row r="216" spans="1:1" ht="14.5" hidden="1" x14ac:dyDescent="0.35">
      <c r="A216" s="10"/>
    </row>
    <row r="217" spans="1:1" ht="14.5" hidden="1" x14ac:dyDescent="0.35">
      <c r="A217" s="10"/>
    </row>
    <row r="218" spans="1:1" ht="14.5" hidden="1" x14ac:dyDescent="0.35">
      <c r="A218" s="10"/>
    </row>
    <row r="219" spans="1:1" ht="14.5" hidden="1" x14ac:dyDescent="0.35">
      <c r="A219" s="10"/>
    </row>
    <row r="220" spans="1:1" ht="14.5" hidden="1" x14ac:dyDescent="0.35">
      <c r="A220" s="10"/>
    </row>
    <row r="221" spans="1:1" ht="14.5" hidden="1" x14ac:dyDescent="0.35">
      <c r="A221" s="10"/>
    </row>
    <row r="222" spans="1:1" ht="14.5" hidden="1" x14ac:dyDescent="0.35">
      <c r="A222" s="10"/>
    </row>
    <row r="223" spans="1:1" ht="14.5" hidden="1" x14ac:dyDescent="0.35">
      <c r="A223" s="10"/>
    </row>
    <row r="224" spans="1:1" ht="14.5" hidden="1" x14ac:dyDescent="0.35">
      <c r="A224" s="10"/>
    </row>
    <row r="225" spans="1:6" ht="14.5" hidden="1" x14ac:dyDescent="0.35">
      <c r="A225" s="10"/>
    </row>
    <row r="226" spans="1:6" ht="14.5" hidden="1" x14ac:dyDescent="0.35">
      <c r="A226" s="10"/>
    </row>
    <row r="227" spans="1:6" ht="14.5" hidden="1" x14ac:dyDescent="0.35">
      <c r="A227" s="10"/>
      <c r="B227" s="10"/>
      <c r="C227" s="10"/>
      <c r="D227" s="10"/>
      <c r="E227" s="10"/>
      <c r="F227" s="10"/>
    </row>
    <row r="228" spans="1:6" ht="14.5" hidden="1" x14ac:dyDescent="0.35">
      <c r="A228" s="10"/>
      <c r="B228" s="10"/>
      <c r="C228" s="10"/>
      <c r="D228" s="10"/>
      <c r="E228" s="10"/>
      <c r="F228" s="10"/>
    </row>
    <row r="229" spans="1:6" ht="14.5" hidden="1" x14ac:dyDescent="0.35">
      <c r="A229" s="10"/>
      <c r="B229" s="10"/>
      <c r="C229" s="10"/>
      <c r="D229" s="10"/>
      <c r="E229" s="10"/>
      <c r="F229" s="10"/>
    </row>
    <row r="230" spans="1:6" ht="14.5" hidden="1" x14ac:dyDescent="0.35">
      <c r="A230" s="10"/>
      <c r="B230" s="10"/>
      <c r="C230" s="10"/>
      <c r="D230" s="10"/>
      <c r="E230" s="10"/>
      <c r="F230" s="10"/>
    </row>
    <row r="231" spans="1:6" ht="14.5" hidden="1" x14ac:dyDescent="0.35">
      <c r="A231" s="10"/>
      <c r="B231" s="10"/>
      <c r="C231" s="10"/>
      <c r="D231" s="10"/>
      <c r="E231" s="10"/>
      <c r="F231" s="10"/>
    </row>
  </sheetData>
  <mergeCells count="13">
    <mergeCell ref="B86:D86"/>
    <mergeCell ref="C65:D65"/>
    <mergeCell ref="C36:D36"/>
    <mergeCell ref="C10:D10"/>
    <mergeCell ref="C3:D3"/>
    <mergeCell ref="C4:D4"/>
    <mergeCell ref="C5:D5"/>
    <mergeCell ref="C6:D6"/>
    <mergeCell ref="B105:C105"/>
    <mergeCell ref="B134:C134"/>
    <mergeCell ref="B128:C128"/>
    <mergeCell ref="B121:C121"/>
    <mergeCell ref="B112:C112"/>
  </mergeCells>
  <pageMargins left="0.25" right="0.25" top="0.75" bottom="0.75" header="0.3" footer="0.3"/>
  <pageSetup scale="68" fitToHeight="0"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A7925551-3FDD-46BE-8EB0-57070B6F9FCA}">
          <x14:formula1>
            <xm:f>'Background Data'!$F$10:$F$12</xm:f>
          </x14:formula1>
          <xm:sqref>C102:C103</xm:sqref>
        </x14:dataValidation>
        <x14:dataValidation type="list" allowBlank="1" showInputMessage="1" showErrorMessage="1" xr:uid="{AD0A6B1B-DF57-4131-AB28-8F58B746DC30}">
          <x14:formula1>
            <xm:f>'Drop Down'!$A$1:$A$3</xm:f>
          </x14:formula1>
          <xm:sqref>D12:D15 D18:D21 D24:D27 D30:D33 D38:D41 D44:D45 D48:D49 D52:D53 D56:D57 D60:D62 D67:D70 D73:D75 D78:D79 D82:D83 D88:D89 D92:D95 D98:D100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F6956C-71AE-4EAE-97EF-251C76DF2335}">
  <dimension ref="A1:A3"/>
  <sheetViews>
    <sheetView workbookViewId="0">
      <selection activeCell="A4" sqref="A4"/>
    </sheetView>
  </sheetViews>
  <sheetFormatPr defaultRowHeight="14.5" x14ac:dyDescent="0.35"/>
  <sheetData>
    <row r="1" spans="1:1" x14ac:dyDescent="0.35">
      <c r="A1">
        <v>0</v>
      </c>
    </row>
    <row r="2" spans="1:1" x14ac:dyDescent="0.35">
      <c r="A2">
        <v>1</v>
      </c>
    </row>
    <row r="3" spans="1:1" x14ac:dyDescent="0.35">
      <c r="A3">
        <v>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58F8F7-93CD-4E83-BE25-52D310005BE2}">
  <sheetPr>
    <pageSetUpPr fitToPage="1"/>
  </sheetPr>
  <dimension ref="A1:P313"/>
  <sheetViews>
    <sheetView topLeftCell="A13" zoomScale="55" zoomScaleNormal="55" workbookViewId="0">
      <selection activeCell="F129" sqref="F129"/>
    </sheetView>
  </sheetViews>
  <sheetFormatPr defaultColWidth="0" defaultRowHeight="14.5" zeroHeight="1" x14ac:dyDescent="0.35"/>
  <cols>
    <col min="1" max="1" width="11.08984375" bestFit="1" customWidth="1"/>
    <col min="2" max="2" width="54.36328125" bestFit="1" customWidth="1"/>
    <col min="3" max="3" width="15.81640625" bestFit="1" customWidth="1"/>
    <col min="4" max="4" width="15.6328125" customWidth="1"/>
    <col min="5" max="5" width="32.1796875" bestFit="1" customWidth="1"/>
    <col min="6" max="6" width="11.54296875" customWidth="1"/>
    <col min="7" max="7" width="54.36328125" bestFit="1" customWidth="1"/>
    <col min="8" max="8" width="15.81640625" bestFit="1" customWidth="1"/>
    <col min="9" max="9" width="15.6328125" customWidth="1"/>
    <col min="10" max="10" width="43.81640625" customWidth="1"/>
    <col min="11" max="11" width="10.26953125" customWidth="1"/>
    <col min="12" max="12" width="64.36328125" hidden="1" customWidth="1"/>
    <col min="13" max="16384" width="8.7265625" hidden="1"/>
  </cols>
  <sheetData>
    <row r="1" spans="1:16" ht="29" thickBot="1" x14ac:dyDescent="0.7">
      <c r="A1" s="77"/>
      <c r="B1" s="173" t="s">
        <v>53</v>
      </c>
      <c r="C1" s="173"/>
      <c r="D1" s="173"/>
      <c r="E1" s="173"/>
      <c r="F1" s="89"/>
      <c r="G1" s="173" t="s">
        <v>226</v>
      </c>
      <c r="H1" s="173"/>
      <c r="I1" s="173"/>
      <c r="J1" s="173"/>
      <c r="K1" s="10"/>
      <c r="P1" s="59"/>
    </row>
    <row r="2" spans="1:16" ht="15.5" x14ac:dyDescent="0.35">
      <c r="A2" s="78"/>
      <c r="B2" s="11"/>
      <c r="C2" s="12"/>
      <c r="D2" s="12"/>
      <c r="E2" s="13"/>
      <c r="F2" s="90"/>
      <c r="G2" s="11"/>
      <c r="H2" s="12"/>
      <c r="I2" s="12"/>
      <c r="J2" s="13"/>
      <c r="K2" s="10"/>
      <c r="P2" s="60"/>
    </row>
    <row r="3" spans="1:16" ht="21" x14ac:dyDescent="0.5">
      <c r="A3" s="78"/>
      <c r="B3" s="63" t="s">
        <v>0</v>
      </c>
      <c r="C3" s="165"/>
      <c r="D3" s="165"/>
      <c r="E3" s="14"/>
      <c r="F3" s="90"/>
      <c r="G3" s="63" t="s">
        <v>0</v>
      </c>
      <c r="H3" s="165"/>
      <c r="I3" s="165"/>
      <c r="J3" s="14"/>
      <c r="K3" s="10"/>
      <c r="P3" s="60"/>
    </row>
    <row r="4" spans="1:16" ht="21" x14ac:dyDescent="0.5">
      <c r="A4" s="77"/>
      <c r="B4" s="63" t="s">
        <v>1</v>
      </c>
      <c r="C4" s="166"/>
      <c r="D4" s="166"/>
      <c r="E4" s="14"/>
      <c r="F4" s="90"/>
      <c r="G4" s="63" t="s">
        <v>1</v>
      </c>
      <c r="H4" s="166"/>
      <c r="I4" s="166"/>
      <c r="J4" s="14"/>
      <c r="K4" s="10"/>
      <c r="P4" s="60"/>
    </row>
    <row r="5" spans="1:16" ht="21" x14ac:dyDescent="0.5">
      <c r="A5" s="77"/>
      <c r="B5" s="63" t="s">
        <v>2</v>
      </c>
      <c r="C5" s="166"/>
      <c r="D5" s="166"/>
      <c r="E5" s="14"/>
      <c r="F5" s="90"/>
      <c r="G5" s="63" t="s">
        <v>2</v>
      </c>
      <c r="H5" s="166"/>
      <c r="I5" s="166"/>
      <c r="J5" s="14"/>
      <c r="K5" s="10"/>
      <c r="P5" s="60"/>
    </row>
    <row r="6" spans="1:16" ht="21" x14ac:dyDescent="0.5">
      <c r="A6" s="77"/>
      <c r="B6" s="63" t="s">
        <v>3</v>
      </c>
      <c r="C6" s="167"/>
      <c r="D6" s="167"/>
      <c r="E6" s="14"/>
      <c r="F6" s="90"/>
      <c r="G6" s="63" t="s">
        <v>3</v>
      </c>
      <c r="H6" s="167"/>
      <c r="I6" s="167"/>
      <c r="J6" s="14"/>
      <c r="K6" s="10"/>
      <c r="P6" s="59"/>
    </row>
    <row r="7" spans="1:16" ht="16" thickBot="1" x14ac:dyDescent="0.4">
      <c r="A7" s="77"/>
      <c r="B7" s="15"/>
      <c r="C7" s="16"/>
      <c r="D7" s="17"/>
      <c r="E7" s="18"/>
      <c r="F7" s="91"/>
      <c r="G7" s="15"/>
      <c r="H7" s="16"/>
      <c r="I7" s="17"/>
      <c r="J7" s="18"/>
      <c r="K7" s="10"/>
      <c r="P7" s="60"/>
    </row>
    <row r="8" spans="1:16" ht="16" thickBot="1" x14ac:dyDescent="0.4">
      <c r="A8" s="77"/>
      <c r="B8" s="19"/>
      <c r="C8" s="20"/>
      <c r="D8" s="21"/>
      <c r="E8" s="22"/>
      <c r="F8" s="90"/>
      <c r="G8" s="19"/>
      <c r="H8" s="20"/>
      <c r="I8" s="21"/>
      <c r="J8" s="22"/>
      <c r="K8" s="10"/>
      <c r="P8" s="60"/>
    </row>
    <row r="9" spans="1:16" ht="23.5" x14ac:dyDescent="0.55000000000000004">
      <c r="A9" s="77"/>
      <c r="B9" s="23" t="str">
        <f>B107</f>
        <v>OPERATIONS</v>
      </c>
      <c r="C9" s="24"/>
      <c r="D9" s="25"/>
      <c r="E9" s="26" t="str">
        <f>CONCATENATE("Overall Weight:   ", E107*100, "%")</f>
        <v>Overall Weight:   30%</v>
      </c>
      <c r="F9" s="41"/>
      <c r="G9" s="23" t="str">
        <f>G107</f>
        <v>OPERATIONS</v>
      </c>
      <c r="H9" s="24"/>
      <c r="I9" s="25"/>
      <c r="J9" s="26" t="str">
        <f>CONCATENATE("Overall Weight:   ", J107*100, "%")</f>
        <v>Overall Weight:   30%</v>
      </c>
      <c r="K9" s="10"/>
      <c r="P9" s="60"/>
    </row>
    <row r="10" spans="1:16" ht="24" thickBot="1" x14ac:dyDescent="0.6">
      <c r="A10" s="77"/>
      <c r="B10" s="27"/>
      <c r="C10" s="168" t="s">
        <v>14</v>
      </c>
      <c r="D10" s="168"/>
      <c r="E10" s="28">
        <f>+D112</f>
        <v>0</v>
      </c>
      <c r="F10" s="92"/>
      <c r="G10" s="27"/>
      <c r="H10" s="168" t="s">
        <v>14</v>
      </c>
      <c r="I10" s="168"/>
      <c r="J10" s="28">
        <f>+I112</f>
        <v>0.78125000000037503</v>
      </c>
      <c r="K10" s="10"/>
      <c r="P10" s="60"/>
    </row>
    <row r="11" spans="1:16" ht="21.5" thickBot="1" x14ac:dyDescent="0.4">
      <c r="A11" s="77"/>
      <c r="B11" s="68" t="s">
        <v>18</v>
      </c>
      <c r="C11" s="69" t="s">
        <v>4</v>
      </c>
      <c r="D11" s="69" t="s">
        <v>83</v>
      </c>
      <c r="E11" s="69" t="s">
        <v>17</v>
      </c>
      <c r="F11" s="44"/>
      <c r="G11" s="68" t="s">
        <v>18</v>
      </c>
      <c r="H11" s="69" t="s">
        <v>4</v>
      </c>
      <c r="I11" s="69" t="s">
        <v>83</v>
      </c>
      <c r="J11" s="69" t="s">
        <v>17</v>
      </c>
      <c r="K11" s="10"/>
      <c r="P11" s="61"/>
    </row>
    <row r="12" spans="1:16" ht="29.5" thickBot="1" x14ac:dyDescent="0.4">
      <c r="A12" s="77"/>
      <c r="B12" s="29" t="s">
        <v>19</v>
      </c>
      <c r="C12" s="30">
        <v>0.25</v>
      </c>
      <c r="D12" s="6">
        <f>'Supplier Self Audit Sheet'!D12</f>
        <v>0</v>
      </c>
      <c r="E12" s="7"/>
      <c r="F12" s="76"/>
      <c r="G12" s="29" t="s">
        <v>19</v>
      </c>
      <c r="H12" s="30">
        <v>0.25</v>
      </c>
      <c r="I12" s="6">
        <f>'Full On-Site Audit Sheet'!E12</f>
        <v>2</v>
      </c>
      <c r="J12" s="7"/>
      <c r="K12" s="10"/>
      <c r="P12" s="61"/>
    </row>
    <row r="13" spans="1:16" ht="29.5" thickBot="1" x14ac:dyDescent="0.4">
      <c r="A13" s="77"/>
      <c r="B13" s="29" t="s">
        <v>20</v>
      </c>
      <c r="C13" s="30">
        <v>0.3</v>
      </c>
      <c r="D13" s="6">
        <f>'Supplier Self Audit Sheet'!D13</f>
        <v>0</v>
      </c>
      <c r="E13" s="7"/>
      <c r="F13" s="76"/>
      <c r="G13" s="29" t="s">
        <v>20</v>
      </c>
      <c r="H13" s="30">
        <v>0.3</v>
      </c>
      <c r="I13" s="6">
        <f>'Full On-Site Audit Sheet'!E13</f>
        <v>2</v>
      </c>
      <c r="J13" s="7"/>
      <c r="K13" s="10"/>
      <c r="P13" s="60"/>
    </row>
    <row r="14" spans="1:16" ht="44" thickBot="1" x14ac:dyDescent="0.4">
      <c r="A14" s="77"/>
      <c r="B14" s="29" t="s">
        <v>108</v>
      </c>
      <c r="C14" s="31">
        <v>0.25</v>
      </c>
      <c r="D14" s="6">
        <f>'Supplier Self Audit Sheet'!D14</f>
        <v>0</v>
      </c>
      <c r="E14" s="7"/>
      <c r="F14" s="76"/>
      <c r="G14" s="29" t="s">
        <v>108</v>
      </c>
      <c r="H14" s="31">
        <v>0.25</v>
      </c>
      <c r="I14" s="6">
        <f>'Full On-Site Audit Sheet'!E14</f>
        <v>1</v>
      </c>
      <c r="J14" s="7"/>
      <c r="K14" s="10"/>
      <c r="P14" s="61"/>
    </row>
    <row r="15" spans="1:16" ht="29.5" thickBot="1" x14ac:dyDescent="0.4">
      <c r="A15" s="77"/>
      <c r="B15" s="29" t="s">
        <v>21</v>
      </c>
      <c r="C15" s="31">
        <v>0.2</v>
      </c>
      <c r="D15" s="6">
        <f>'Supplier Self Audit Sheet'!D15</f>
        <v>0</v>
      </c>
      <c r="E15" s="7"/>
      <c r="F15" s="76"/>
      <c r="G15" s="29" t="s">
        <v>21</v>
      </c>
      <c r="H15" s="31">
        <v>0.2</v>
      </c>
      <c r="I15" s="6">
        <f>'Full On-Site Audit Sheet'!E15</f>
        <v>1</v>
      </c>
      <c r="J15" s="7"/>
      <c r="K15" s="10"/>
      <c r="P15" s="61"/>
    </row>
    <row r="16" spans="1:16" ht="16" thickBot="1" x14ac:dyDescent="0.4">
      <c r="A16" s="77"/>
      <c r="B16" s="32" t="s">
        <v>106</v>
      </c>
      <c r="C16" s="86"/>
      <c r="D16" s="55">
        <f>((C12*D12)+(C13*D13)+(C14*D14)+(C15*D15))/2</f>
        <v>0</v>
      </c>
      <c r="E16" s="56"/>
      <c r="F16" s="50"/>
      <c r="G16" s="32" t="s">
        <v>106</v>
      </c>
      <c r="H16" s="86"/>
      <c r="I16" s="55">
        <f>((H12*I12)+(H13*I13)+(H14*I14)+(H15*I15))/2</f>
        <v>0.77500000000000002</v>
      </c>
      <c r="J16" s="56"/>
      <c r="K16" s="10"/>
      <c r="P16" s="61"/>
    </row>
    <row r="17" spans="1:16" ht="21.5" thickBot="1" x14ac:dyDescent="0.4">
      <c r="A17" s="77"/>
      <c r="B17" s="68" t="s">
        <v>22</v>
      </c>
      <c r="C17" s="68" t="s">
        <v>4</v>
      </c>
      <c r="D17" s="69" t="s">
        <v>83</v>
      </c>
      <c r="E17" s="68"/>
      <c r="F17" s="44"/>
      <c r="G17" s="68" t="s">
        <v>22</v>
      </c>
      <c r="H17" s="68" t="s">
        <v>4</v>
      </c>
      <c r="I17" s="69" t="s">
        <v>83</v>
      </c>
      <c r="J17" s="68"/>
      <c r="K17" s="10"/>
      <c r="P17" s="61"/>
    </row>
    <row r="18" spans="1:16" ht="29.5" thickBot="1" x14ac:dyDescent="0.4">
      <c r="A18" s="77"/>
      <c r="B18" s="29" t="s">
        <v>23</v>
      </c>
      <c r="C18" s="31">
        <v>0.2</v>
      </c>
      <c r="D18" s="6">
        <f>'Supplier Self Audit Sheet'!D18</f>
        <v>0</v>
      </c>
      <c r="E18" s="7"/>
      <c r="F18" s="76"/>
      <c r="G18" s="29" t="s">
        <v>23</v>
      </c>
      <c r="H18" s="31">
        <v>0.2</v>
      </c>
      <c r="I18" s="6">
        <f>'Full On-Site Audit Sheet'!E24</f>
        <v>2</v>
      </c>
      <c r="J18" s="7"/>
      <c r="K18" s="10"/>
      <c r="P18" s="60"/>
    </row>
    <row r="19" spans="1:16" ht="44" thickBot="1" x14ac:dyDescent="0.4">
      <c r="A19" s="77"/>
      <c r="B19" s="29" t="s">
        <v>24</v>
      </c>
      <c r="C19" s="31">
        <v>0.3</v>
      </c>
      <c r="D19" s="6">
        <f>'Supplier Self Audit Sheet'!D19</f>
        <v>0</v>
      </c>
      <c r="E19" s="7"/>
      <c r="F19" s="76"/>
      <c r="G19" s="29" t="s">
        <v>24</v>
      </c>
      <c r="H19" s="31">
        <v>0.3</v>
      </c>
      <c r="I19" s="6">
        <f>'Full On-Site Audit Sheet'!E25</f>
        <v>2</v>
      </c>
      <c r="J19" s="7"/>
      <c r="K19" s="10"/>
      <c r="P19" s="62"/>
    </row>
    <row r="20" spans="1:16" ht="29.5" thickBot="1" x14ac:dyDescent="0.4">
      <c r="A20" s="77"/>
      <c r="B20" s="29" t="s">
        <v>25</v>
      </c>
      <c r="C20" s="31">
        <v>0.3</v>
      </c>
      <c r="D20" s="6">
        <f>'Supplier Self Audit Sheet'!D20</f>
        <v>0</v>
      </c>
      <c r="E20" s="7"/>
      <c r="F20" s="76"/>
      <c r="G20" s="29" t="s">
        <v>25</v>
      </c>
      <c r="H20" s="31">
        <v>0.3</v>
      </c>
      <c r="I20" s="6">
        <f>'Full On-Site Audit Sheet'!E26</f>
        <v>2</v>
      </c>
      <c r="J20" s="7"/>
      <c r="K20" s="10"/>
      <c r="P20" s="60"/>
    </row>
    <row r="21" spans="1:16" ht="16" thickBot="1" x14ac:dyDescent="0.4">
      <c r="A21" s="77"/>
      <c r="B21" s="29" t="s">
        <v>26</v>
      </c>
      <c r="C21" s="31">
        <v>0.2</v>
      </c>
      <c r="D21" s="6">
        <f>'Supplier Self Audit Sheet'!D21</f>
        <v>0</v>
      </c>
      <c r="E21" s="7"/>
      <c r="F21" s="76"/>
      <c r="G21" s="29" t="s">
        <v>26</v>
      </c>
      <c r="H21" s="31">
        <v>0.2</v>
      </c>
      <c r="I21" s="6">
        <f>'Full On-Site Audit Sheet'!E27</f>
        <v>1</v>
      </c>
      <c r="J21" s="7"/>
      <c r="K21" s="10"/>
      <c r="P21" s="60"/>
    </row>
    <row r="22" spans="1:16" ht="16" thickBot="1" x14ac:dyDescent="0.4">
      <c r="A22" s="77"/>
      <c r="B22" s="32" t="s">
        <v>105</v>
      </c>
      <c r="C22" s="86"/>
      <c r="D22" s="55">
        <f>((C18*D18)+(C19*D19)+(C20*D20)+(C21*D21) )/ 2</f>
        <v>0</v>
      </c>
      <c r="E22" s="57"/>
      <c r="F22" s="50"/>
      <c r="G22" s="32" t="s">
        <v>105</v>
      </c>
      <c r="H22" s="86"/>
      <c r="I22" s="55">
        <f>((H18*I18)+(H19*I19)+(H20*I20)+(H21*I21) )/ 2</f>
        <v>0.9</v>
      </c>
      <c r="J22" s="57"/>
      <c r="K22" s="10"/>
      <c r="P22" s="60"/>
    </row>
    <row r="23" spans="1:16" ht="21.5" thickBot="1" x14ac:dyDescent="0.4">
      <c r="A23" s="77"/>
      <c r="B23" s="68" t="s">
        <v>27</v>
      </c>
      <c r="C23" s="68" t="s">
        <v>4</v>
      </c>
      <c r="D23" s="69" t="s">
        <v>83</v>
      </c>
      <c r="E23" s="68"/>
      <c r="F23" s="44"/>
      <c r="G23" s="68" t="s">
        <v>27</v>
      </c>
      <c r="H23" s="68" t="s">
        <v>4</v>
      </c>
      <c r="I23" s="69" t="s">
        <v>83</v>
      </c>
      <c r="J23" s="68"/>
      <c r="K23" s="10"/>
      <c r="P23" s="60"/>
    </row>
    <row r="24" spans="1:16" ht="44" thickBot="1" x14ac:dyDescent="0.4">
      <c r="A24" s="77"/>
      <c r="B24" s="29" t="s">
        <v>82</v>
      </c>
      <c r="C24" s="31">
        <v>0.3</v>
      </c>
      <c r="D24" s="6">
        <f>'Supplier Self Audit Sheet'!D24</f>
        <v>0</v>
      </c>
      <c r="E24" s="7"/>
      <c r="F24" s="76"/>
      <c r="G24" s="29" t="s">
        <v>82</v>
      </c>
      <c r="H24" s="31">
        <v>0.3</v>
      </c>
      <c r="I24" s="6">
        <f>'Full On-Site Audit Sheet'!E32</f>
        <v>2</v>
      </c>
      <c r="J24" s="7"/>
      <c r="K24" s="10"/>
      <c r="P24" s="60"/>
    </row>
    <row r="25" spans="1:16" ht="58.5" thickBot="1" x14ac:dyDescent="0.4">
      <c r="A25" s="77"/>
      <c r="B25" s="29" t="s">
        <v>109</v>
      </c>
      <c r="C25" s="31">
        <v>0.15</v>
      </c>
      <c r="D25" s="6">
        <f>'Supplier Self Audit Sheet'!D25</f>
        <v>0</v>
      </c>
      <c r="E25" s="7"/>
      <c r="F25" s="76"/>
      <c r="G25" s="29" t="s">
        <v>109</v>
      </c>
      <c r="H25" s="31">
        <v>0.15</v>
      </c>
      <c r="I25" s="6">
        <f>'Full On-Site Audit Sheet'!E33</f>
        <v>1</v>
      </c>
      <c r="J25" s="7"/>
      <c r="K25" s="10"/>
      <c r="P25" s="60"/>
    </row>
    <row r="26" spans="1:16" ht="29.5" thickBot="1" x14ac:dyDescent="0.4">
      <c r="A26" s="77"/>
      <c r="B26" s="29" t="s">
        <v>28</v>
      </c>
      <c r="C26" s="31">
        <v>0.15</v>
      </c>
      <c r="D26" s="6">
        <f>'Supplier Self Audit Sheet'!D26</f>
        <v>0</v>
      </c>
      <c r="E26" s="7"/>
      <c r="F26" s="76"/>
      <c r="G26" s="29" t="s">
        <v>28</v>
      </c>
      <c r="H26" s="31">
        <v>0.15</v>
      </c>
      <c r="I26" s="6">
        <f>'Full On-Site Audit Sheet'!E34</f>
        <v>2</v>
      </c>
      <c r="J26" s="7"/>
      <c r="K26" s="10"/>
      <c r="P26" s="60"/>
    </row>
    <row r="27" spans="1:16" ht="44" thickBot="1" x14ac:dyDescent="0.4">
      <c r="A27" s="77"/>
      <c r="B27" s="29" t="s">
        <v>29</v>
      </c>
      <c r="C27" s="31">
        <v>0.15</v>
      </c>
      <c r="D27" s="6">
        <f>'Supplier Self Audit Sheet'!D27</f>
        <v>0</v>
      </c>
      <c r="E27" s="7"/>
      <c r="F27" s="76"/>
      <c r="G27" s="29" t="s">
        <v>29</v>
      </c>
      <c r="H27" s="31">
        <v>0.15</v>
      </c>
      <c r="I27" s="6">
        <f>'Full On-Site Audit Sheet'!E35</f>
        <v>1</v>
      </c>
      <c r="J27" s="7"/>
      <c r="K27" s="10"/>
      <c r="P27" s="60"/>
    </row>
    <row r="28" spans="1:16" ht="16" thickBot="1" x14ac:dyDescent="0.4">
      <c r="A28" s="77"/>
      <c r="B28" s="33" t="s">
        <v>104</v>
      </c>
      <c r="C28" s="86"/>
      <c r="D28" s="55">
        <f>((C24*D24)+(C25*D25)+(C26*D26)+(C27*D27) )/ 2</f>
        <v>0</v>
      </c>
      <c r="E28" s="58"/>
      <c r="F28" s="93"/>
      <c r="G28" s="33" t="s">
        <v>104</v>
      </c>
      <c r="H28" s="86"/>
      <c r="I28" s="55">
        <f>((H24*I24)+(H25*I25)+(H26*I26)+(H27*I27) )/ 2</f>
        <v>0.6</v>
      </c>
      <c r="J28" s="58"/>
      <c r="K28" s="10"/>
      <c r="P28" s="60"/>
    </row>
    <row r="29" spans="1:16" ht="21.5" thickBot="1" x14ac:dyDescent="0.4">
      <c r="A29" s="77"/>
      <c r="B29" s="68" t="s">
        <v>79</v>
      </c>
      <c r="C29" s="68" t="s">
        <v>4</v>
      </c>
      <c r="D29" s="69" t="s">
        <v>83</v>
      </c>
      <c r="E29" s="68"/>
      <c r="F29" s="44"/>
      <c r="G29" s="68" t="s">
        <v>79</v>
      </c>
      <c r="H29" s="68" t="s">
        <v>4</v>
      </c>
      <c r="I29" s="69" t="s">
        <v>83</v>
      </c>
      <c r="J29" s="68"/>
      <c r="K29" s="10"/>
      <c r="P29" s="59"/>
    </row>
    <row r="30" spans="1:16" ht="44" thickBot="1" x14ac:dyDescent="0.4">
      <c r="A30" s="77"/>
      <c r="B30" s="29" t="s">
        <v>31</v>
      </c>
      <c r="C30" s="30">
        <v>0.4</v>
      </c>
      <c r="D30" s="6">
        <f>'Supplier Self Audit Sheet'!D30</f>
        <v>0</v>
      </c>
      <c r="E30" s="7"/>
      <c r="F30" s="76"/>
      <c r="G30" s="29" t="s">
        <v>31</v>
      </c>
      <c r="H30" s="30">
        <v>0.4</v>
      </c>
      <c r="I30" s="6">
        <f>'Full On-Site Audit Sheet'!E55</f>
        <v>2</v>
      </c>
      <c r="J30" s="7"/>
      <c r="K30" s="10"/>
      <c r="P30" s="59"/>
    </row>
    <row r="31" spans="1:16" ht="58.5" thickBot="1" x14ac:dyDescent="0.4">
      <c r="A31" s="77"/>
      <c r="B31" s="29" t="s">
        <v>32</v>
      </c>
      <c r="C31" s="31">
        <v>0.3</v>
      </c>
      <c r="D31" s="6">
        <f>'Supplier Self Audit Sheet'!D31</f>
        <v>0</v>
      </c>
      <c r="E31" s="85" t="s">
        <v>84</v>
      </c>
      <c r="F31" s="94"/>
      <c r="G31" s="29" t="s">
        <v>32</v>
      </c>
      <c r="H31" s="31">
        <v>0.3</v>
      </c>
      <c r="I31" s="6">
        <f>'Full On-Site Audit Sheet'!E56</f>
        <v>1</v>
      </c>
      <c r="J31" s="85" t="s">
        <v>84</v>
      </c>
      <c r="K31" s="10"/>
      <c r="P31" s="59"/>
    </row>
    <row r="32" spans="1:16" ht="44" thickBot="1" x14ac:dyDescent="0.4">
      <c r="A32" s="77"/>
      <c r="B32" s="29" t="s">
        <v>33</v>
      </c>
      <c r="C32" s="31">
        <v>0.3</v>
      </c>
      <c r="D32" s="6">
        <f>'Supplier Self Audit Sheet'!D32</f>
        <v>0</v>
      </c>
      <c r="E32" s="85" t="s">
        <v>84</v>
      </c>
      <c r="F32" s="94"/>
      <c r="G32" s="29" t="s">
        <v>33</v>
      </c>
      <c r="H32" s="31">
        <v>0.3</v>
      </c>
      <c r="I32" s="6">
        <f>'Full On-Site Audit Sheet'!E57</f>
        <v>9.9999999999999994E-12</v>
      </c>
      <c r="J32" s="85" t="s">
        <v>84</v>
      </c>
      <c r="K32" s="10"/>
      <c r="P32" s="59"/>
    </row>
    <row r="33" spans="1:16" ht="44" thickBot="1" x14ac:dyDescent="0.4">
      <c r="A33" s="77"/>
      <c r="B33" s="29" t="s">
        <v>107</v>
      </c>
      <c r="C33" s="31">
        <v>0.3</v>
      </c>
      <c r="D33" s="6">
        <f>'Supplier Self Audit Sheet'!D33</f>
        <v>0</v>
      </c>
      <c r="E33" s="7"/>
      <c r="F33" s="76"/>
      <c r="G33" s="29" t="s">
        <v>107</v>
      </c>
      <c r="H33" s="31">
        <v>0.3</v>
      </c>
      <c r="I33" s="6">
        <f>'Full On-Site Audit Sheet'!E58</f>
        <v>2</v>
      </c>
      <c r="J33" s="7"/>
      <c r="K33" s="10"/>
      <c r="P33" s="59"/>
    </row>
    <row r="34" spans="1:16" ht="16" thickBot="1" x14ac:dyDescent="0.4">
      <c r="A34" s="77"/>
      <c r="B34" s="33" t="s">
        <v>103</v>
      </c>
      <c r="C34" s="86"/>
      <c r="D34" s="55">
        <f>((C30*D30)+(C31*D31) + (C32*D32)+ (C33*D33) )/ 2</f>
        <v>0</v>
      </c>
      <c r="E34" s="56"/>
      <c r="F34" s="50"/>
      <c r="G34" s="33" t="s">
        <v>103</v>
      </c>
      <c r="H34" s="86"/>
      <c r="I34" s="55">
        <f>((H30*I30)+(H31*I31) + (H32*I32)+ (H33*I33) )/ 2</f>
        <v>0.8500000000015</v>
      </c>
      <c r="J34" s="56"/>
      <c r="K34" s="10"/>
      <c r="P34" s="59"/>
    </row>
    <row r="35" spans="1:16" ht="23.5" x14ac:dyDescent="0.55000000000000004">
      <c r="A35" s="77"/>
      <c r="B35" s="23" t="str">
        <f>B114</f>
        <v>QUALITY</v>
      </c>
      <c r="C35" s="24"/>
      <c r="D35" s="25"/>
      <c r="E35" s="26" t="str">
        <f>CONCATENATE("Overall Weight:   ", E114*100, "%")</f>
        <v>Overall Weight:   30%</v>
      </c>
      <c r="F35" s="41"/>
      <c r="G35" s="23" t="str">
        <f>G114</f>
        <v>QUALITY</v>
      </c>
      <c r="H35" s="24"/>
      <c r="I35" s="25"/>
      <c r="J35" s="26" t="str">
        <f>CONCATENATE("Overall Weight:   ", J114*100, "%")</f>
        <v>Overall Weight:   30%</v>
      </c>
      <c r="K35" s="10"/>
    </row>
    <row r="36" spans="1:16" ht="16" thickBot="1" x14ac:dyDescent="0.4">
      <c r="A36" s="77"/>
      <c r="B36" s="157" t="s">
        <v>85</v>
      </c>
      <c r="C36" s="158"/>
      <c r="D36" s="158"/>
      <c r="E36" s="28">
        <f>D121</f>
        <v>0</v>
      </c>
      <c r="F36" s="92"/>
      <c r="G36" s="157" t="s">
        <v>85</v>
      </c>
      <c r="H36" s="158"/>
      <c r="I36" s="158"/>
      <c r="J36" s="28">
        <f>I121</f>
        <v>0.85749999999999993</v>
      </c>
      <c r="K36" s="10"/>
    </row>
    <row r="37" spans="1:16" ht="21.5" thickBot="1" x14ac:dyDescent="0.4">
      <c r="A37" s="77"/>
      <c r="B37" s="68" t="s">
        <v>35</v>
      </c>
      <c r="C37" s="68" t="s">
        <v>4</v>
      </c>
      <c r="D37" s="69" t="s">
        <v>83</v>
      </c>
      <c r="E37" s="68"/>
      <c r="F37" s="44"/>
      <c r="G37" s="68" t="s">
        <v>35</v>
      </c>
      <c r="H37" s="68" t="s">
        <v>4</v>
      </c>
      <c r="I37" s="69" t="s">
        <v>83</v>
      </c>
      <c r="J37" s="68"/>
      <c r="K37" s="10"/>
    </row>
    <row r="38" spans="1:16" ht="58.5" thickBot="1" x14ac:dyDescent="0.4">
      <c r="A38" s="77"/>
      <c r="B38" s="34" t="s">
        <v>36</v>
      </c>
      <c r="C38" s="31">
        <v>0.3</v>
      </c>
      <c r="D38" s="6">
        <f>'Supplier Self Audit Sheet'!D38</f>
        <v>0</v>
      </c>
      <c r="E38" s="8"/>
      <c r="F38" s="95"/>
      <c r="G38" s="34" t="s">
        <v>36</v>
      </c>
      <c r="H38" s="31">
        <v>0.3</v>
      </c>
      <c r="I38" s="6">
        <f>'Full On-Site Audit Sheet'!E72</f>
        <v>2</v>
      </c>
      <c r="J38" s="8"/>
      <c r="K38" s="10"/>
    </row>
    <row r="39" spans="1:16" ht="44" thickBot="1" x14ac:dyDescent="0.4">
      <c r="A39" s="77"/>
      <c r="B39" s="34" t="s">
        <v>37</v>
      </c>
      <c r="C39" s="31">
        <v>0.2</v>
      </c>
      <c r="D39" s="6">
        <f>'Supplier Self Audit Sheet'!D39</f>
        <v>0</v>
      </c>
      <c r="E39" s="8"/>
      <c r="F39" s="95"/>
      <c r="G39" s="34" t="s">
        <v>37</v>
      </c>
      <c r="H39" s="31">
        <v>0.2</v>
      </c>
      <c r="I39" s="6">
        <f>'Full On-Site Audit Sheet'!E73</f>
        <v>1</v>
      </c>
      <c r="J39" s="8"/>
      <c r="K39" s="10"/>
    </row>
    <row r="40" spans="1:16" ht="29.5" thickBot="1" x14ac:dyDescent="0.4">
      <c r="A40" s="77"/>
      <c r="B40" s="29" t="s">
        <v>30</v>
      </c>
      <c r="C40" s="31">
        <v>0.2</v>
      </c>
      <c r="D40" s="6">
        <f>'Supplier Self Audit Sheet'!D40</f>
        <v>0</v>
      </c>
      <c r="E40" s="8"/>
      <c r="F40" s="95"/>
      <c r="G40" s="29" t="s">
        <v>30</v>
      </c>
      <c r="H40" s="31">
        <v>0.2</v>
      </c>
      <c r="I40" s="6">
        <f>'Full On-Site Audit Sheet'!E74</f>
        <v>1</v>
      </c>
      <c r="J40" s="8"/>
      <c r="K40" s="10"/>
    </row>
    <row r="41" spans="1:16" ht="73" thickBot="1" x14ac:dyDescent="0.4">
      <c r="A41" s="77"/>
      <c r="B41" s="34" t="s">
        <v>110</v>
      </c>
      <c r="C41" s="31">
        <v>0.3</v>
      </c>
      <c r="D41" s="6">
        <f>'Supplier Self Audit Sheet'!D41</f>
        <v>0</v>
      </c>
      <c r="E41" s="9"/>
      <c r="F41" s="95"/>
      <c r="G41" s="34" t="s">
        <v>110</v>
      </c>
      <c r="H41" s="31">
        <v>0.3</v>
      </c>
      <c r="I41" s="6">
        <f>'Full On-Site Audit Sheet'!E75</f>
        <v>2</v>
      </c>
      <c r="J41" s="9"/>
      <c r="K41" s="10"/>
    </row>
    <row r="42" spans="1:16" ht="16" thickBot="1" x14ac:dyDescent="0.4">
      <c r="A42" s="77"/>
      <c r="B42" s="35" t="s">
        <v>102</v>
      </c>
      <c r="C42" s="86"/>
      <c r="D42" s="55">
        <f>((C38*D38)+(C39*D39)+(C40*D40)+(C41*D41) ) / 2</f>
        <v>0</v>
      </c>
      <c r="E42" s="56"/>
      <c r="F42" s="50"/>
      <c r="G42" s="35" t="s">
        <v>102</v>
      </c>
      <c r="H42" s="86"/>
      <c r="I42" s="55">
        <f>((H38*I38)+(H39*I39)+(H40*I40)+(H41*I41) ) / 2</f>
        <v>0.8</v>
      </c>
      <c r="J42" s="56"/>
      <c r="K42" s="10"/>
    </row>
    <row r="43" spans="1:16" ht="21.5" thickBot="1" x14ac:dyDescent="0.4">
      <c r="A43" s="77"/>
      <c r="B43" s="68" t="s">
        <v>38</v>
      </c>
      <c r="C43" s="68" t="s">
        <v>4</v>
      </c>
      <c r="D43" s="69" t="s">
        <v>83</v>
      </c>
      <c r="E43" s="68"/>
      <c r="F43" s="44"/>
      <c r="G43" s="68" t="s">
        <v>38</v>
      </c>
      <c r="H43" s="68" t="s">
        <v>4</v>
      </c>
      <c r="I43" s="69" t="s">
        <v>83</v>
      </c>
      <c r="J43" s="68"/>
      <c r="K43" s="10"/>
    </row>
    <row r="44" spans="1:16" ht="29.5" thickBot="1" x14ac:dyDescent="0.4">
      <c r="A44" s="77"/>
      <c r="B44" s="36" t="s">
        <v>39</v>
      </c>
      <c r="C44" s="31">
        <v>0.5</v>
      </c>
      <c r="D44" s="6">
        <f>'Supplier Self Audit Sheet'!D44</f>
        <v>0</v>
      </c>
      <c r="E44" s="8"/>
      <c r="F44" s="95"/>
      <c r="G44" s="36" t="s">
        <v>39</v>
      </c>
      <c r="H44" s="31">
        <v>0.5</v>
      </c>
      <c r="I44" s="6">
        <f>'Full On-Site Audit Sheet'!E82</f>
        <v>2</v>
      </c>
      <c r="J44" s="8"/>
      <c r="K44" s="10"/>
    </row>
    <row r="45" spans="1:16" ht="44" thickBot="1" x14ac:dyDescent="0.4">
      <c r="A45" s="77"/>
      <c r="B45" s="36" t="s">
        <v>40</v>
      </c>
      <c r="C45" s="31">
        <v>0.5</v>
      </c>
      <c r="D45" s="6">
        <f>'Supplier Self Audit Sheet'!D45</f>
        <v>0</v>
      </c>
      <c r="E45" s="8"/>
      <c r="F45" s="95"/>
      <c r="G45" s="36" t="s">
        <v>40</v>
      </c>
      <c r="H45" s="31">
        <v>0.5</v>
      </c>
      <c r="I45" s="6">
        <f>'Full On-Site Audit Sheet'!E83</f>
        <v>2</v>
      </c>
      <c r="J45" s="8"/>
      <c r="K45" s="10"/>
    </row>
    <row r="46" spans="1:16" ht="16" thickBot="1" x14ac:dyDescent="0.4">
      <c r="A46" s="77"/>
      <c r="B46" s="33" t="s">
        <v>101</v>
      </c>
      <c r="C46" s="86"/>
      <c r="D46" s="55">
        <f>((C44*D44)+(C45*D45))/ 2</f>
        <v>0</v>
      </c>
      <c r="E46" s="56"/>
      <c r="F46" s="50"/>
      <c r="G46" s="33" t="s">
        <v>101</v>
      </c>
      <c r="H46" s="86"/>
      <c r="I46" s="55">
        <f>((H44*I44)+(H45*I45))/ 2</f>
        <v>1</v>
      </c>
      <c r="J46" s="56"/>
      <c r="K46" s="10"/>
    </row>
    <row r="47" spans="1:16" ht="21.5" thickBot="1" x14ac:dyDescent="0.4">
      <c r="A47" s="77"/>
      <c r="B47" s="68" t="s">
        <v>41</v>
      </c>
      <c r="C47" s="68" t="s">
        <v>4</v>
      </c>
      <c r="D47" s="69" t="s">
        <v>83</v>
      </c>
      <c r="E47" s="68"/>
      <c r="F47" s="44"/>
      <c r="G47" s="68" t="s">
        <v>41</v>
      </c>
      <c r="H47" s="68" t="s">
        <v>4</v>
      </c>
      <c r="I47" s="69" t="s">
        <v>83</v>
      </c>
      <c r="J47" s="68"/>
      <c r="K47" s="10"/>
    </row>
    <row r="48" spans="1:16" ht="29.5" thickBot="1" x14ac:dyDescent="0.4">
      <c r="A48" s="77"/>
      <c r="B48" s="29" t="s">
        <v>42</v>
      </c>
      <c r="C48" s="31">
        <v>0.5</v>
      </c>
      <c r="D48" s="6">
        <f>'Supplier Self Audit Sheet'!D48</f>
        <v>0</v>
      </c>
      <c r="E48" s="7"/>
      <c r="F48" s="76"/>
      <c r="G48" s="29" t="s">
        <v>42</v>
      </c>
      <c r="H48" s="31">
        <v>0.5</v>
      </c>
      <c r="I48" s="6">
        <f>'Full On-Site Audit Sheet'!E97</f>
        <v>2</v>
      </c>
      <c r="J48" s="7"/>
      <c r="K48" s="10"/>
    </row>
    <row r="49" spans="1:11" ht="44" thickBot="1" x14ac:dyDescent="0.4">
      <c r="A49" s="77"/>
      <c r="B49" s="29" t="s">
        <v>43</v>
      </c>
      <c r="C49" s="31">
        <v>0.5</v>
      </c>
      <c r="D49" s="6">
        <f>'Supplier Self Audit Sheet'!D49</f>
        <v>0</v>
      </c>
      <c r="E49" s="7"/>
      <c r="F49" s="76"/>
      <c r="G49" s="29" t="s">
        <v>43</v>
      </c>
      <c r="H49" s="31">
        <v>0.5</v>
      </c>
      <c r="I49" s="6">
        <f>'Full On-Site Audit Sheet'!E98</f>
        <v>1</v>
      </c>
      <c r="J49" s="7"/>
      <c r="K49" s="10"/>
    </row>
    <row r="50" spans="1:11" ht="16" thickBot="1" x14ac:dyDescent="0.4">
      <c r="A50" s="77"/>
      <c r="B50" s="35" t="s">
        <v>86</v>
      </c>
      <c r="C50" s="86"/>
      <c r="D50" s="55">
        <f>((C48*D48)+(C49*D49))/ 2</f>
        <v>0</v>
      </c>
      <c r="E50" s="56"/>
      <c r="F50" s="50"/>
      <c r="G50" s="35" t="s">
        <v>86</v>
      </c>
      <c r="H50" s="86"/>
      <c r="I50" s="55">
        <f>((H48*I48)+(H49*I49))/ 2</f>
        <v>0.75</v>
      </c>
      <c r="J50" s="56"/>
      <c r="K50" s="10"/>
    </row>
    <row r="51" spans="1:11" ht="21.5" thickBot="1" x14ac:dyDescent="0.4">
      <c r="A51" s="77"/>
      <c r="B51" s="68" t="s">
        <v>44</v>
      </c>
      <c r="C51" s="68" t="s">
        <v>4</v>
      </c>
      <c r="D51" s="69" t="s">
        <v>83</v>
      </c>
      <c r="E51" s="68"/>
      <c r="F51" s="44"/>
      <c r="G51" s="68" t="s">
        <v>44</v>
      </c>
      <c r="H51" s="68" t="s">
        <v>4</v>
      </c>
      <c r="I51" s="69" t="s">
        <v>83</v>
      </c>
      <c r="J51" s="68"/>
      <c r="K51" s="10"/>
    </row>
    <row r="52" spans="1:11" ht="29.5" thickBot="1" x14ac:dyDescent="0.4">
      <c r="A52" s="77"/>
      <c r="B52" s="29" t="s">
        <v>45</v>
      </c>
      <c r="C52" s="31">
        <v>0.65</v>
      </c>
      <c r="D52" s="6">
        <f>'Supplier Self Audit Sheet'!D52</f>
        <v>0</v>
      </c>
      <c r="E52" s="7"/>
      <c r="F52" s="76"/>
      <c r="G52" s="29" t="s">
        <v>45</v>
      </c>
      <c r="H52" s="31">
        <v>0.65</v>
      </c>
      <c r="I52" s="6">
        <f>'Full On-Site Audit Sheet'!E105</f>
        <v>2</v>
      </c>
      <c r="J52" s="7"/>
      <c r="K52" s="10"/>
    </row>
    <row r="53" spans="1:11" ht="29.5" thickBot="1" x14ac:dyDescent="0.4">
      <c r="A53" s="77"/>
      <c r="B53" s="29" t="s">
        <v>46</v>
      </c>
      <c r="C53" s="31">
        <v>0.35</v>
      </c>
      <c r="D53" s="6">
        <f>'Supplier Self Audit Sheet'!D53</f>
        <v>0</v>
      </c>
      <c r="E53" s="7"/>
      <c r="F53" s="76"/>
      <c r="G53" s="29" t="s">
        <v>46</v>
      </c>
      <c r="H53" s="31">
        <v>0.35</v>
      </c>
      <c r="I53" s="6">
        <f>'Full On-Site Audit Sheet'!E106</f>
        <v>1</v>
      </c>
      <c r="J53" s="7"/>
      <c r="K53" s="10"/>
    </row>
    <row r="54" spans="1:11" ht="16" thickBot="1" x14ac:dyDescent="0.4">
      <c r="A54" s="77"/>
      <c r="B54" s="35" t="s">
        <v>100</v>
      </c>
      <c r="C54" s="86"/>
      <c r="D54" s="55">
        <f>((C52*D52)+(C53*D53) )/ 2</f>
        <v>0</v>
      </c>
      <c r="E54" s="56"/>
      <c r="F54" s="50"/>
      <c r="G54" s="35" t="s">
        <v>100</v>
      </c>
      <c r="H54" s="86"/>
      <c r="I54" s="55">
        <f>((H52*I52)+(H53*I53) )/ 2</f>
        <v>0.82499999999999996</v>
      </c>
      <c r="J54" s="56"/>
      <c r="K54" s="10"/>
    </row>
    <row r="55" spans="1:11" ht="21.5" thickBot="1" x14ac:dyDescent="0.4">
      <c r="A55" s="77"/>
      <c r="B55" s="68" t="s">
        <v>47</v>
      </c>
      <c r="C55" s="71" t="s">
        <v>4</v>
      </c>
      <c r="D55" s="69" t="s">
        <v>83</v>
      </c>
      <c r="E55" s="71"/>
      <c r="F55" s="44"/>
      <c r="G55" s="68" t="s">
        <v>47</v>
      </c>
      <c r="H55" s="71" t="s">
        <v>4</v>
      </c>
      <c r="I55" s="69" t="s">
        <v>83</v>
      </c>
      <c r="J55" s="71"/>
      <c r="K55" s="10"/>
    </row>
    <row r="56" spans="1:11" ht="29.5" thickBot="1" x14ac:dyDescent="0.4">
      <c r="A56" s="77"/>
      <c r="B56" s="29" t="s">
        <v>48</v>
      </c>
      <c r="C56" s="31">
        <v>0.5</v>
      </c>
      <c r="D56" s="6">
        <f>'Supplier Self Audit Sheet'!D56</f>
        <v>0</v>
      </c>
      <c r="E56" s="7"/>
      <c r="F56" s="76"/>
      <c r="G56" s="29" t="s">
        <v>48</v>
      </c>
      <c r="H56" s="31">
        <v>0.5</v>
      </c>
      <c r="I56" s="6">
        <f>'Full On-Site Audit Sheet'!E111</f>
        <v>2</v>
      </c>
      <c r="J56" s="7"/>
      <c r="K56" s="10"/>
    </row>
    <row r="57" spans="1:11" ht="44" thickBot="1" x14ac:dyDescent="0.4">
      <c r="A57" s="77"/>
      <c r="B57" s="29" t="s">
        <v>49</v>
      </c>
      <c r="C57" s="31">
        <v>0.5</v>
      </c>
      <c r="D57" s="6">
        <f>'Supplier Self Audit Sheet'!D57</f>
        <v>0</v>
      </c>
      <c r="E57" s="7"/>
      <c r="F57" s="76"/>
      <c r="G57" s="29" t="s">
        <v>49</v>
      </c>
      <c r="H57" s="31">
        <v>0.5</v>
      </c>
      <c r="I57" s="6">
        <f>'Full On-Site Audit Sheet'!E112</f>
        <v>2</v>
      </c>
      <c r="J57" s="7"/>
      <c r="K57" s="10"/>
    </row>
    <row r="58" spans="1:11" ht="16" thickBot="1" x14ac:dyDescent="0.4">
      <c r="A58" s="77"/>
      <c r="B58" s="33" t="s">
        <v>87</v>
      </c>
      <c r="C58" s="86"/>
      <c r="D58" s="55">
        <f>((C56*D56)+(C57*D57))/ 2</f>
        <v>0</v>
      </c>
      <c r="E58" s="56"/>
      <c r="F58" s="50"/>
      <c r="G58" s="33" t="s">
        <v>87</v>
      </c>
      <c r="H58" s="86"/>
      <c r="I58" s="55">
        <f>((H56*I56)+(H57*I57))/ 2</f>
        <v>1</v>
      </c>
      <c r="J58" s="56"/>
      <c r="K58" s="10"/>
    </row>
    <row r="59" spans="1:11" ht="21.5" thickBot="1" x14ac:dyDescent="0.4">
      <c r="A59" s="77"/>
      <c r="B59" s="68" t="s">
        <v>50</v>
      </c>
      <c r="C59" s="71" t="s">
        <v>4</v>
      </c>
      <c r="D59" s="69" t="s">
        <v>83</v>
      </c>
      <c r="E59" s="71"/>
      <c r="F59" s="44"/>
      <c r="G59" s="68" t="s">
        <v>50</v>
      </c>
      <c r="H59" s="71" t="s">
        <v>4</v>
      </c>
      <c r="I59" s="69" t="s">
        <v>83</v>
      </c>
      <c r="J59" s="71"/>
      <c r="K59" s="10"/>
    </row>
    <row r="60" spans="1:11" ht="58.5" thickBot="1" x14ac:dyDescent="0.4">
      <c r="A60" s="77"/>
      <c r="B60" s="29" t="s">
        <v>80</v>
      </c>
      <c r="C60" s="31">
        <v>0.5</v>
      </c>
      <c r="D60" s="6">
        <f>'Supplier Self Audit Sheet'!D60</f>
        <v>0</v>
      </c>
      <c r="E60" s="7"/>
      <c r="F60" s="76"/>
      <c r="G60" s="29" t="s">
        <v>80</v>
      </c>
      <c r="H60" s="31">
        <v>0.5</v>
      </c>
      <c r="I60" s="6">
        <f>'Full On-Site Audit Sheet'!E118</f>
        <v>2</v>
      </c>
      <c r="J60" s="7"/>
      <c r="K60" s="10"/>
    </row>
    <row r="61" spans="1:11" ht="29.5" thickBot="1" x14ac:dyDescent="0.4">
      <c r="A61" s="77"/>
      <c r="B61" s="29" t="s">
        <v>51</v>
      </c>
      <c r="C61" s="31">
        <v>0.3</v>
      </c>
      <c r="D61" s="6">
        <f>'Supplier Self Audit Sheet'!D61</f>
        <v>0</v>
      </c>
      <c r="E61" s="7"/>
      <c r="F61" s="76"/>
      <c r="G61" s="29" t="s">
        <v>51</v>
      </c>
      <c r="H61" s="31">
        <v>0.3</v>
      </c>
      <c r="I61" s="6">
        <f>'Full On-Site Audit Sheet'!E119</f>
        <v>1</v>
      </c>
      <c r="J61" s="7"/>
      <c r="K61" s="10"/>
    </row>
    <row r="62" spans="1:11" ht="29.5" thickBot="1" x14ac:dyDescent="0.4">
      <c r="A62" s="77"/>
      <c r="B62" s="29" t="s">
        <v>52</v>
      </c>
      <c r="C62" s="31">
        <v>0.2</v>
      </c>
      <c r="D62" s="6">
        <f>'Supplier Self Audit Sheet'!D62</f>
        <v>0</v>
      </c>
      <c r="E62" s="7"/>
      <c r="F62" s="76"/>
      <c r="G62" s="29" t="s">
        <v>52</v>
      </c>
      <c r="H62" s="31">
        <v>0.2</v>
      </c>
      <c r="I62" s="6">
        <f>'Full On-Site Audit Sheet'!E120</f>
        <v>1</v>
      </c>
      <c r="J62" s="7"/>
      <c r="K62" s="10"/>
    </row>
    <row r="63" spans="1:11" ht="16" thickBot="1" x14ac:dyDescent="0.4">
      <c r="A63" s="77"/>
      <c r="B63" s="33" t="s">
        <v>88</v>
      </c>
      <c r="C63" s="86"/>
      <c r="D63" s="55">
        <f>((C60*D60)+(C61*D61)+(C62*D62) )/ 2</f>
        <v>0</v>
      </c>
      <c r="E63" s="56"/>
      <c r="F63" s="50"/>
      <c r="G63" s="33" t="s">
        <v>88</v>
      </c>
      <c r="H63" s="86"/>
      <c r="I63" s="55">
        <f>((H60*I60)+(H61*I61)+(H62*I62) )/ 2</f>
        <v>0.75</v>
      </c>
      <c r="J63" s="56"/>
      <c r="K63" s="10"/>
    </row>
    <row r="64" spans="1:11" ht="23.5" x14ac:dyDescent="0.55000000000000004">
      <c r="A64" s="77"/>
      <c r="B64" s="23" t="str">
        <f>B123</f>
        <v>PROCUREMENT</v>
      </c>
      <c r="C64" s="24"/>
      <c r="D64" s="25"/>
      <c r="E64" s="26" t="str">
        <f>CONCATENATE("Overall Weight:   ", E123*100, "%")</f>
        <v>Overall Weight:   25%</v>
      </c>
      <c r="F64" s="41"/>
      <c r="G64" s="23" t="str">
        <f>G123</f>
        <v>PROCUREMENT</v>
      </c>
      <c r="H64" s="24"/>
      <c r="I64" s="25"/>
      <c r="J64" s="26" t="str">
        <f>CONCATENATE("Overall Weight:   ", J123*100, "%")</f>
        <v>Overall Weight:   25%</v>
      </c>
      <c r="K64" s="10"/>
    </row>
    <row r="65" spans="1:11" ht="16" thickBot="1" x14ac:dyDescent="0.4">
      <c r="A65" s="77"/>
      <c r="B65" s="157" t="s">
        <v>93</v>
      </c>
      <c r="C65" s="158"/>
      <c r="D65" s="158"/>
      <c r="E65" s="28">
        <f>D153</f>
        <v>0</v>
      </c>
      <c r="F65" s="92"/>
      <c r="G65" s="157" t="s">
        <v>93</v>
      </c>
      <c r="H65" s="158"/>
      <c r="I65" s="158"/>
      <c r="J65" s="28">
        <f>I153</f>
        <v>0</v>
      </c>
      <c r="K65" s="10"/>
    </row>
    <row r="66" spans="1:11" ht="21.5" thickBot="1" x14ac:dyDescent="0.4">
      <c r="A66" s="77"/>
      <c r="B66" s="68" t="s">
        <v>54</v>
      </c>
      <c r="C66" s="68" t="s">
        <v>4</v>
      </c>
      <c r="D66" s="69" t="s">
        <v>83</v>
      </c>
      <c r="E66" s="68"/>
      <c r="F66" s="44"/>
      <c r="G66" s="68" t="s">
        <v>54</v>
      </c>
      <c r="H66" s="68" t="s">
        <v>4</v>
      </c>
      <c r="I66" s="69" t="s">
        <v>83</v>
      </c>
      <c r="J66" s="68"/>
      <c r="K66" s="10"/>
    </row>
    <row r="67" spans="1:11" ht="29.5" thickBot="1" x14ac:dyDescent="0.4">
      <c r="A67" s="77"/>
      <c r="B67" s="34" t="s">
        <v>55</v>
      </c>
      <c r="C67" s="31">
        <v>0.2</v>
      </c>
      <c r="D67" s="6">
        <f>'Supplier Self Audit Sheet'!D67</f>
        <v>0</v>
      </c>
      <c r="E67" s="8"/>
      <c r="F67" s="95"/>
      <c r="G67" s="34" t="s">
        <v>55</v>
      </c>
      <c r="H67" s="31">
        <v>0.2</v>
      </c>
      <c r="I67" s="6">
        <f>'Full On-Site Audit Sheet'!E129</f>
        <v>2</v>
      </c>
      <c r="J67" s="8"/>
      <c r="K67" s="10"/>
    </row>
    <row r="68" spans="1:11" ht="29.5" thickBot="1" x14ac:dyDescent="0.4">
      <c r="A68" s="77"/>
      <c r="B68" s="34" t="s">
        <v>56</v>
      </c>
      <c r="C68" s="31">
        <v>0.15</v>
      </c>
      <c r="D68" s="6">
        <f>'Supplier Self Audit Sheet'!D68</f>
        <v>0</v>
      </c>
      <c r="E68" s="8"/>
      <c r="F68" s="95"/>
      <c r="G68" s="34" t="s">
        <v>56</v>
      </c>
      <c r="H68" s="31">
        <v>0.15</v>
      </c>
      <c r="I68" s="6">
        <f>'Full On-Site Audit Sheet'!E130</f>
        <v>2</v>
      </c>
      <c r="J68" s="8"/>
      <c r="K68" s="10"/>
    </row>
    <row r="69" spans="1:11" ht="16" thickBot="1" x14ac:dyDescent="0.4">
      <c r="A69" s="77"/>
      <c r="B69" s="34" t="s">
        <v>57</v>
      </c>
      <c r="C69" s="31">
        <v>0.3</v>
      </c>
      <c r="D69" s="6">
        <f>'Supplier Self Audit Sheet'!D69</f>
        <v>0</v>
      </c>
      <c r="E69" s="9" t="s">
        <v>94</v>
      </c>
      <c r="F69" s="95"/>
      <c r="G69" s="34" t="s">
        <v>57</v>
      </c>
      <c r="H69" s="31">
        <v>0.3</v>
      </c>
      <c r="I69" s="6">
        <f>'Full On-Site Audit Sheet'!E131</f>
        <v>1</v>
      </c>
      <c r="J69" s="9" t="s">
        <v>94</v>
      </c>
      <c r="K69" s="10"/>
    </row>
    <row r="70" spans="1:11" ht="29.5" thickBot="1" x14ac:dyDescent="0.4">
      <c r="A70" s="77"/>
      <c r="B70" s="34" t="s">
        <v>58</v>
      </c>
      <c r="C70" s="31">
        <v>0.35</v>
      </c>
      <c r="D70" s="6">
        <f>'Supplier Self Audit Sheet'!D70</f>
        <v>0</v>
      </c>
      <c r="E70" s="9"/>
      <c r="F70" s="95"/>
      <c r="G70" s="34" t="s">
        <v>58</v>
      </c>
      <c r="H70" s="31">
        <v>0.35</v>
      </c>
      <c r="I70" s="6">
        <f>'Full On-Site Audit Sheet'!E132</f>
        <v>2</v>
      </c>
      <c r="J70" s="9"/>
      <c r="K70" s="10"/>
    </row>
    <row r="71" spans="1:11" ht="16" thickBot="1" x14ac:dyDescent="0.4">
      <c r="A71" s="77"/>
      <c r="B71" s="35" t="s">
        <v>89</v>
      </c>
      <c r="C71" s="86"/>
      <c r="D71" s="55">
        <f>((C67*D67)+(C68*D68)+(C69*D69)+(C70*D70) )/ 2</f>
        <v>0</v>
      </c>
      <c r="E71" s="56"/>
      <c r="F71" s="50"/>
      <c r="G71" s="35" t="s">
        <v>89</v>
      </c>
      <c r="H71" s="86"/>
      <c r="I71" s="55">
        <f>((H67*I67)+(H68*I68)+(H69*I69)+(H70*I70) )/ 2</f>
        <v>0.85</v>
      </c>
      <c r="J71" s="56"/>
      <c r="K71" s="10"/>
    </row>
    <row r="72" spans="1:11" ht="21.5" thickBot="1" x14ac:dyDescent="0.4">
      <c r="A72" s="77"/>
      <c r="B72" s="68" t="s">
        <v>59</v>
      </c>
      <c r="C72" s="68" t="s">
        <v>4</v>
      </c>
      <c r="D72" s="69" t="s">
        <v>83</v>
      </c>
      <c r="E72" s="68"/>
      <c r="F72" s="44"/>
      <c r="G72" s="68" t="s">
        <v>59</v>
      </c>
      <c r="H72" s="68" t="s">
        <v>4</v>
      </c>
      <c r="I72" s="69" t="s">
        <v>83</v>
      </c>
      <c r="J72" s="68"/>
      <c r="K72" s="10"/>
    </row>
    <row r="73" spans="1:11" ht="44" thickBot="1" x14ac:dyDescent="0.4">
      <c r="A73" s="77"/>
      <c r="B73" s="36" t="s">
        <v>111</v>
      </c>
      <c r="C73" s="31">
        <v>0.4</v>
      </c>
      <c r="D73" s="6">
        <f>'Supplier Self Audit Sheet'!D73</f>
        <v>0</v>
      </c>
      <c r="E73" s="8"/>
      <c r="F73" s="95"/>
      <c r="G73" s="36" t="s">
        <v>111</v>
      </c>
      <c r="H73" s="31">
        <v>0.4</v>
      </c>
      <c r="I73" s="6">
        <f>'Full On-Site Audit Sheet'!E149</f>
        <v>1</v>
      </c>
      <c r="J73" s="8"/>
      <c r="K73" s="10"/>
    </row>
    <row r="74" spans="1:11" ht="29.5" thickBot="1" x14ac:dyDescent="0.4">
      <c r="A74" s="77"/>
      <c r="B74" s="36" t="s">
        <v>81</v>
      </c>
      <c r="C74" s="31">
        <v>0.3</v>
      </c>
      <c r="D74" s="6">
        <f>'Supplier Self Audit Sheet'!D74</f>
        <v>0</v>
      </c>
      <c r="E74" s="8"/>
      <c r="F74" s="95"/>
      <c r="G74" s="36" t="s">
        <v>81</v>
      </c>
      <c r="H74" s="31">
        <v>0.3</v>
      </c>
      <c r="I74" s="6">
        <f>'Full On-Site Audit Sheet'!E150</f>
        <v>2</v>
      </c>
      <c r="J74" s="8"/>
      <c r="K74" s="10"/>
    </row>
    <row r="75" spans="1:11" ht="44" thickBot="1" x14ac:dyDescent="0.4">
      <c r="A75" s="77"/>
      <c r="B75" s="36" t="s">
        <v>60</v>
      </c>
      <c r="C75" s="31">
        <v>0.3</v>
      </c>
      <c r="D75" s="6">
        <f>'Supplier Self Audit Sheet'!D75</f>
        <v>0</v>
      </c>
      <c r="E75" s="8"/>
      <c r="F75" s="95"/>
      <c r="G75" s="36" t="s">
        <v>60</v>
      </c>
      <c r="H75" s="31">
        <v>0.3</v>
      </c>
      <c r="I75" s="6">
        <f>'Full On-Site Audit Sheet'!E151</f>
        <v>2</v>
      </c>
      <c r="J75" s="8"/>
      <c r="K75" s="10"/>
    </row>
    <row r="76" spans="1:11" ht="16" thickBot="1" x14ac:dyDescent="0.4">
      <c r="A76" s="77"/>
      <c r="B76" s="33" t="s">
        <v>90</v>
      </c>
      <c r="C76" s="86"/>
      <c r="D76" s="55">
        <f>((C73*D73)+(C74*D74)+(C75*D75) )/ 2</f>
        <v>0</v>
      </c>
      <c r="E76" s="56"/>
      <c r="F76" s="50"/>
      <c r="G76" s="33" t="s">
        <v>90</v>
      </c>
      <c r="H76" s="86"/>
      <c r="I76" s="55">
        <f>((H73*I73)+(H74*I74)+(H75*I75) )/ 2</f>
        <v>0.8</v>
      </c>
      <c r="J76" s="56"/>
      <c r="K76" s="10"/>
    </row>
    <row r="77" spans="1:11" ht="21.5" thickBot="1" x14ac:dyDescent="0.4">
      <c r="A77" s="77"/>
      <c r="B77" s="68" t="s">
        <v>61</v>
      </c>
      <c r="C77" s="68" t="s">
        <v>4</v>
      </c>
      <c r="D77" s="69" t="s">
        <v>83</v>
      </c>
      <c r="E77" s="68"/>
      <c r="F77" s="44"/>
      <c r="G77" s="68" t="s">
        <v>61</v>
      </c>
      <c r="H77" s="68" t="s">
        <v>4</v>
      </c>
      <c r="I77" s="69" t="s">
        <v>83</v>
      </c>
      <c r="J77" s="68"/>
      <c r="K77" s="10"/>
    </row>
    <row r="78" spans="1:11" ht="29.5" thickBot="1" x14ac:dyDescent="0.4">
      <c r="A78" s="77"/>
      <c r="B78" s="29" t="s">
        <v>62</v>
      </c>
      <c r="C78" s="31">
        <v>0.4</v>
      </c>
      <c r="D78" s="6">
        <f>'Supplier Self Audit Sheet'!D78</f>
        <v>0</v>
      </c>
      <c r="E78" s="7"/>
      <c r="F78" s="76"/>
      <c r="G78" s="29" t="s">
        <v>62</v>
      </c>
      <c r="H78" s="31">
        <v>0.4</v>
      </c>
      <c r="I78" s="6">
        <f>'Full On-Site Audit Sheet'!E162</f>
        <v>2</v>
      </c>
      <c r="J78" s="7"/>
      <c r="K78" s="10"/>
    </row>
    <row r="79" spans="1:11" ht="29.5" thickBot="1" x14ac:dyDescent="0.4">
      <c r="A79" s="77"/>
      <c r="B79" s="29" t="s">
        <v>63</v>
      </c>
      <c r="C79" s="31">
        <v>0.6</v>
      </c>
      <c r="D79" s="6">
        <f>'Supplier Self Audit Sheet'!D79</f>
        <v>0</v>
      </c>
      <c r="E79" s="7"/>
      <c r="F79" s="76"/>
      <c r="G79" s="29" t="s">
        <v>63</v>
      </c>
      <c r="H79" s="31">
        <v>0.6</v>
      </c>
      <c r="I79" s="6">
        <f>'Full On-Site Audit Sheet'!E163</f>
        <v>2</v>
      </c>
      <c r="J79" s="7"/>
      <c r="K79" s="10"/>
    </row>
    <row r="80" spans="1:11" ht="16" thickBot="1" x14ac:dyDescent="0.4">
      <c r="A80" s="77"/>
      <c r="B80" s="35" t="s">
        <v>91</v>
      </c>
      <c r="C80" s="86"/>
      <c r="D80" s="55">
        <f>((C78*D78)+(C79*D79) )/ 2</f>
        <v>0</v>
      </c>
      <c r="E80" s="56"/>
      <c r="F80" s="50"/>
      <c r="G80" s="35" t="s">
        <v>91</v>
      </c>
      <c r="H80" s="86"/>
      <c r="I80" s="55">
        <f>((H78*I78)+(H79*I79) )/ 2</f>
        <v>1</v>
      </c>
      <c r="J80" s="56"/>
      <c r="K80" s="10"/>
    </row>
    <row r="81" spans="1:11" ht="21.5" thickBot="1" x14ac:dyDescent="0.4">
      <c r="A81" s="77"/>
      <c r="B81" s="68" t="s">
        <v>64</v>
      </c>
      <c r="C81" s="68" t="s">
        <v>4</v>
      </c>
      <c r="D81" s="69" t="s">
        <v>83</v>
      </c>
      <c r="E81" s="68"/>
      <c r="F81" s="44"/>
      <c r="G81" s="68" t="s">
        <v>64</v>
      </c>
      <c r="H81" s="68" t="s">
        <v>4</v>
      </c>
      <c r="I81" s="69" t="s">
        <v>83</v>
      </c>
      <c r="J81" s="68"/>
      <c r="K81" s="10"/>
    </row>
    <row r="82" spans="1:11" ht="29.5" thickBot="1" x14ac:dyDescent="0.4">
      <c r="A82" s="77"/>
      <c r="B82" s="29" t="s">
        <v>65</v>
      </c>
      <c r="C82" s="31">
        <v>0.4</v>
      </c>
      <c r="D82" s="6">
        <f>'Supplier Self Audit Sheet'!D82</f>
        <v>0</v>
      </c>
      <c r="E82" s="7" t="s">
        <v>95</v>
      </c>
      <c r="F82" s="76"/>
      <c r="G82" s="29" t="s">
        <v>65</v>
      </c>
      <c r="H82" s="31">
        <v>0.4</v>
      </c>
      <c r="I82" s="6">
        <f>'Full On-Site Audit Sheet'!E171</f>
        <v>2</v>
      </c>
      <c r="J82" s="7" t="s">
        <v>95</v>
      </c>
      <c r="K82" s="10"/>
    </row>
    <row r="83" spans="1:11" ht="44" thickBot="1" x14ac:dyDescent="0.4">
      <c r="A83" s="77"/>
      <c r="B83" s="29" t="s">
        <v>112</v>
      </c>
      <c r="C83" s="31">
        <v>0.6</v>
      </c>
      <c r="D83" s="6">
        <f>'Supplier Self Audit Sheet'!D83</f>
        <v>0</v>
      </c>
      <c r="E83" s="7"/>
      <c r="F83" s="76"/>
      <c r="G83" s="29" t="s">
        <v>112</v>
      </c>
      <c r="H83" s="31">
        <v>0.6</v>
      </c>
      <c r="I83" s="6">
        <f>'Full On-Site Audit Sheet'!E172</f>
        <v>2</v>
      </c>
      <c r="J83" s="7"/>
      <c r="K83" s="10"/>
    </row>
    <row r="84" spans="1:11" ht="16" thickBot="1" x14ac:dyDescent="0.4">
      <c r="A84" s="77"/>
      <c r="B84" s="35" t="s">
        <v>92</v>
      </c>
      <c r="C84" s="86"/>
      <c r="D84" s="55">
        <f>((C82*D82)+(C83*D83))/ 2</f>
        <v>0</v>
      </c>
      <c r="E84" s="56"/>
      <c r="F84" s="50"/>
      <c r="G84" s="35" t="s">
        <v>92</v>
      </c>
      <c r="H84" s="86"/>
      <c r="I84" s="55">
        <f>((H82*I82)+(H83*I83))/ 2</f>
        <v>1</v>
      </c>
      <c r="J84" s="56"/>
      <c r="K84" s="10"/>
    </row>
    <row r="85" spans="1:11" ht="23.5" x14ac:dyDescent="0.55000000000000004">
      <c r="A85" s="77"/>
      <c r="B85" s="23" t="str">
        <f>B130</f>
        <v>COMMERCIAL, FINANCIAL &amp; LEGAL</v>
      </c>
      <c r="C85" s="24"/>
      <c r="D85" s="25"/>
      <c r="E85" s="26" t="str">
        <f>CONCATENATE("Overall Weight:   ", E130*100, "%")</f>
        <v>Overall Weight:   15%</v>
      </c>
      <c r="F85" s="41"/>
      <c r="G85" s="23" t="str">
        <f>G130</f>
        <v>COMMERCIAL, FINANCIAL &amp; LEGAL</v>
      </c>
      <c r="H85" s="24"/>
      <c r="I85" s="25"/>
      <c r="J85" s="26" t="str">
        <f>CONCATENATE("Overall Weight:   ", J130*100, "%")</f>
        <v>Overall Weight:   15%</v>
      </c>
      <c r="K85" s="10"/>
    </row>
    <row r="86" spans="1:11" ht="16" thickBot="1" x14ac:dyDescent="0.4">
      <c r="A86" s="77"/>
      <c r="B86" s="157" t="s">
        <v>96</v>
      </c>
      <c r="C86" s="158"/>
      <c r="D86" s="158"/>
      <c r="E86" s="28">
        <f>D205</f>
        <v>0</v>
      </c>
      <c r="F86" s="92"/>
      <c r="G86" s="157" t="s">
        <v>96</v>
      </c>
      <c r="H86" s="158"/>
      <c r="I86" s="158"/>
      <c r="J86" s="28">
        <f>I205</f>
        <v>0</v>
      </c>
      <c r="K86" s="10"/>
    </row>
    <row r="87" spans="1:11" ht="21.5" thickBot="1" x14ac:dyDescent="0.4">
      <c r="A87" s="77"/>
      <c r="B87" s="68" t="s">
        <v>66</v>
      </c>
      <c r="C87" s="68" t="s">
        <v>4</v>
      </c>
      <c r="D87" s="69" t="s">
        <v>83</v>
      </c>
      <c r="E87" s="68"/>
      <c r="F87" s="44"/>
      <c r="G87" s="68" t="s">
        <v>66</v>
      </c>
      <c r="H87" s="68" t="s">
        <v>4</v>
      </c>
      <c r="I87" s="69" t="s">
        <v>83</v>
      </c>
      <c r="J87" s="68"/>
      <c r="K87" s="10"/>
    </row>
    <row r="88" spans="1:11" ht="29.5" thickBot="1" x14ac:dyDescent="0.4">
      <c r="A88" s="77"/>
      <c r="B88" s="34" t="s">
        <v>67</v>
      </c>
      <c r="C88" s="31">
        <v>0.4</v>
      </c>
      <c r="D88" s="6">
        <f>'Supplier Self Audit Sheet'!D88</f>
        <v>0</v>
      </c>
      <c r="E88" s="8"/>
      <c r="F88" s="95"/>
      <c r="G88" s="34" t="s">
        <v>67</v>
      </c>
      <c r="H88" s="31">
        <v>0.4</v>
      </c>
      <c r="I88" s="6">
        <f>'Full On-Site Audit Sheet'!E182</f>
        <v>2</v>
      </c>
      <c r="J88" s="8"/>
      <c r="K88" s="10"/>
    </row>
    <row r="89" spans="1:11" ht="58.5" thickBot="1" x14ac:dyDescent="0.4">
      <c r="A89" s="77"/>
      <c r="B89" s="34" t="s">
        <v>113</v>
      </c>
      <c r="C89" s="31">
        <v>0.6</v>
      </c>
      <c r="D89" s="6">
        <f>'Supplier Self Audit Sheet'!D89</f>
        <v>0</v>
      </c>
      <c r="E89" s="8"/>
      <c r="F89" s="95"/>
      <c r="G89" s="34" t="s">
        <v>113</v>
      </c>
      <c r="H89" s="31">
        <v>0.6</v>
      </c>
      <c r="I89" s="6">
        <f>'Full On-Site Audit Sheet'!E183</f>
        <v>2</v>
      </c>
      <c r="J89" s="8"/>
      <c r="K89" s="10"/>
    </row>
    <row r="90" spans="1:11" ht="16" thickBot="1" x14ac:dyDescent="0.4">
      <c r="A90" s="77"/>
      <c r="B90" s="35" t="s">
        <v>97</v>
      </c>
      <c r="C90" s="86"/>
      <c r="D90" s="55">
        <f>((C88*D88)+(C89*D89) )/ 2</f>
        <v>0</v>
      </c>
      <c r="E90" s="56"/>
      <c r="F90" s="50"/>
      <c r="G90" s="35" t="s">
        <v>97</v>
      </c>
      <c r="H90" s="86"/>
      <c r="I90" s="55">
        <f>((H88*I88)+(H89*I89) )/ 2</f>
        <v>1</v>
      </c>
      <c r="J90" s="56"/>
      <c r="K90" s="10"/>
    </row>
    <row r="91" spans="1:11" ht="21.5" thickBot="1" x14ac:dyDescent="0.4">
      <c r="A91" s="77"/>
      <c r="B91" s="68" t="s">
        <v>68</v>
      </c>
      <c r="C91" s="68" t="s">
        <v>4</v>
      </c>
      <c r="D91" s="69" t="s">
        <v>83</v>
      </c>
      <c r="E91" s="68"/>
      <c r="F91" s="44"/>
      <c r="G91" s="68" t="s">
        <v>68</v>
      </c>
      <c r="H91" s="68" t="s">
        <v>4</v>
      </c>
      <c r="I91" s="69" t="s">
        <v>83</v>
      </c>
      <c r="J91" s="68"/>
      <c r="K91" s="10"/>
    </row>
    <row r="92" spans="1:11" ht="29.5" thickBot="1" x14ac:dyDescent="0.4">
      <c r="A92" s="77"/>
      <c r="B92" s="36" t="s">
        <v>69</v>
      </c>
      <c r="C92" s="31">
        <v>0.2</v>
      </c>
      <c r="D92" s="6">
        <f>'Supplier Self Audit Sheet'!D92</f>
        <v>0</v>
      </c>
      <c r="E92" s="8"/>
      <c r="F92" s="95"/>
      <c r="G92" s="36" t="s">
        <v>69</v>
      </c>
      <c r="H92" s="31">
        <v>0.2</v>
      </c>
      <c r="I92" s="6">
        <f>'Full On-Site Audit Sheet'!E197</f>
        <v>2</v>
      </c>
      <c r="J92" s="8"/>
      <c r="K92" s="10"/>
    </row>
    <row r="93" spans="1:11" ht="44" thickBot="1" x14ac:dyDescent="0.4">
      <c r="A93" s="77"/>
      <c r="B93" s="36" t="s">
        <v>70</v>
      </c>
      <c r="C93" s="31">
        <v>0.3</v>
      </c>
      <c r="D93" s="6">
        <f>'Supplier Self Audit Sheet'!D93</f>
        <v>0</v>
      </c>
      <c r="E93" s="8"/>
      <c r="F93" s="95"/>
      <c r="G93" s="36" t="s">
        <v>70</v>
      </c>
      <c r="H93" s="31">
        <v>0.3</v>
      </c>
      <c r="I93" s="6">
        <f>'Full On-Site Audit Sheet'!E198</f>
        <v>2</v>
      </c>
      <c r="J93" s="8"/>
      <c r="K93" s="10"/>
    </row>
    <row r="94" spans="1:11" ht="44" thickBot="1" x14ac:dyDescent="0.4">
      <c r="A94" s="77"/>
      <c r="B94" s="36" t="s">
        <v>71</v>
      </c>
      <c r="C94" s="31">
        <v>0.2</v>
      </c>
      <c r="D94" s="6">
        <f>'Supplier Self Audit Sheet'!D94</f>
        <v>0</v>
      </c>
      <c r="E94" s="8"/>
      <c r="F94" s="95"/>
      <c r="G94" s="36" t="s">
        <v>71</v>
      </c>
      <c r="H94" s="31">
        <v>0.2</v>
      </c>
      <c r="I94" s="6">
        <f>'Full On-Site Audit Sheet'!E199</f>
        <v>2</v>
      </c>
      <c r="J94" s="8"/>
      <c r="K94" s="10"/>
    </row>
    <row r="95" spans="1:11" ht="29.5" thickBot="1" x14ac:dyDescent="0.4">
      <c r="A95" s="77"/>
      <c r="B95" s="36" t="s">
        <v>72</v>
      </c>
      <c r="C95" s="31">
        <v>0.3</v>
      </c>
      <c r="D95" s="6">
        <f>'Supplier Self Audit Sheet'!D95</f>
        <v>0</v>
      </c>
      <c r="E95" s="8"/>
      <c r="F95" s="95"/>
      <c r="G95" s="36" t="s">
        <v>72</v>
      </c>
      <c r="H95" s="31">
        <v>0.3</v>
      </c>
      <c r="I95" s="6">
        <f>'Full On-Site Audit Sheet'!E200</f>
        <v>1</v>
      </c>
      <c r="J95" s="8"/>
      <c r="K95" s="10"/>
    </row>
    <row r="96" spans="1:11" ht="16" thickBot="1" x14ac:dyDescent="0.4">
      <c r="A96" s="77"/>
      <c r="B96" s="33" t="s">
        <v>98</v>
      </c>
      <c r="C96" s="86"/>
      <c r="D96" s="55">
        <f>((C92*D92)+(C93*D93)+(C94*D94)+(C95*D95) )/ 2</f>
        <v>0</v>
      </c>
      <c r="E96" s="56"/>
      <c r="F96" s="50"/>
      <c r="G96" s="33" t="s">
        <v>98</v>
      </c>
      <c r="H96" s="86"/>
      <c r="I96" s="55">
        <f>((H92*I92)+(H93*I93)+(H94*I94)+(H95*I95) )/ 2</f>
        <v>0.85</v>
      </c>
      <c r="J96" s="56"/>
      <c r="K96" s="10"/>
    </row>
    <row r="97" spans="1:11" ht="21.5" thickBot="1" x14ac:dyDescent="0.4">
      <c r="A97" s="77"/>
      <c r="B97" s="68" t="s">
        <v>73</v>
      </c>
      <c r="C97" s="68" t="s">
        <v>4</v>
      </c>
      <c r="D97" s="69" t="s">
        <v>83</v>
      </c>
      <c r="E97" s="68"/>
      <c r="F97" s="44"/>
      <c r="G97" s="68" t="s">
        <v>73</v>
      </c>
      <c r="H97" s="68" t="s">
        <v>4</v>
      </c>
      <c r="I97" s="69" t="s">
        <v>83</v>
      </c>
      <c r="J97" s="68"/>
      <c r="K97" s="10"/>
    </row>
    <row r="98" spans="1:11" ht="29.5" thickBot="1" x14ac:dyDescent="0.4">
      <c r="A98" s="77"/>
      <c r="B98" s="29" t="s">
        <v>74</v>
      </c>
      <c r="C98" s="31">
        <v>0.4</v>
      </c>
      <c r="D98" s="6">
        <f>'Supplier Self Audit Sheet'!D98</f>
        <v>0</v>
      </c>
      <c r="E98" s="7"/>
      <c r="F98" s="76"/>
      <c r="G98" s="29" t="s">
        <v>74</v>
      </c>
      <c r="H98" s="31">
        <v>0.4</v>
      </c>
      <c r="I98" s="6">
        <f>'Full On-Site Audit Sheet'!E204</f>
        <v>2</v>
      </c>
      <c r="J98" s="7"/>
      <c r="K98" s="10"/>
    </row>
    <row r="99" spans="1:11" ht="29.5" thickBot="1" x14ac:dyDescent="0.4">
      <c r="A99" s="77"/>
      <c r="B99" s="29" t="s">
        <v>75</v>
      </c>
      <c r="C99" s="31">
        <v>0.3</v>
      </c>
      <c r="D99" s="6">
        <f>'Supplier Self Audit Sheet'!D99</f>
        <v>0</v>
      </c>
      <c r="E99" s="7"/>
      <c r="F99" s="76"/>
      <c r="G99" s="29" t="s">
        <v>75</v>
      </c>
      <c r="H99" s="31">
        <v>0.3</v>
      </c>
      <c r="I99" s="6">
        <f>'Full On-Site Audit Sheet'!E205</f>
        <v>2</v>
      </c>
      <c r="J99" s="7"/>
      <c r="K99" s="10"/>
    </row>
    <row r="100" spans="1:11" ht="44" thickBot="1" x14ac:dyDescent="0.4">
      <c r="A100" s="77"/>
      <c r="B100" s="29" t="s">
        <v>76</v>
      </c>
      <c r="C100" s="31">
        <v>0.3</v>
      </c>
      <c r="D100" s="6">
        <f>'Supplier Self Audit Sheet'!D100</f>
        <v>0</v>
      </c>
      <c r="E100" s="7"/>
      <c r="F100" s="76"/>
      <c r="G100" s="29" t="s">
        <v>76</v>
      </c>
      <c r="H100" s="31">
        <v>0.3</v>
      </c>
      <c r="I100" s="6">
        <f>'Full On-Site Audit Sheet'!E206</f>
        <v>0.01</v>
      </c>
      <c r="J100" s="7"/>
      <c r="K100" s="10"/>
    </row>
    <row r="101" spans="1:11" ht="16" thickBot="1" x14ac:dyDescent="0.4">
      <c r="A101" s="77"/>
      <c r="B101" s="35" t="s">
        <v>99</v>
      </c>
      <c r="C101" s="86"/>
      <c r="D101" s="55">
        <f>((C98*D98)+(C99*D99)+(C100*D100) )/ 2</f>
        <v>0</v>
      </c>
      <c r="E101" s="56"/>
      <c r="F101" s="50"/>
      <c r="G101" s="35" t="s">
        <v>99</v>
      </c>
      <c r="H101" s="86"/>
      <c r="I101" s="55">
        <f>((H98*I98)+(H99*I99)+(H100*I100) )/ 2</f>
        <v>0.7014999999999999</v>
      </c>
      <c r="J101" s="56"/>
      <c r="K101" s="10"/>
    </row>
    <row r="102" spans="1:11" ht="15.5" x14ac:dyDescent="0.35">
      <c r="A102" s="10"/>
      <c r="B102" s="73"/>
      <c r="C102" s="74"/>
      <c r="D102" s="75"/>
      <c r="E102" s="76"/>
      <c r="F102" s="76"/>
      <c r="G102" s="73"/>
      <c r="H102" s="74"/>
      <c r="I102" s="75"/>
      <c r="J102" s="76"/>
      <c r="K102" s="10"/>
    </row>
    <row r="103" spans="1:11" ht="15.5" x14ac:dyDescent="0.35">
      <c r="A103" s="10"/>
      <c r="B103" s="73"/>
      <c r="C103" s="74"/>
      <c r="D103" s="75"/>
      <c r="E103" s="76"/>
      <c r="F103" s="76"/>
      <c r="G103" s="73"/>
      <c r="H103" s="74"/>
      <c r="I103" s="75"/>
      <c r="J103" s="76"/>
      <c r="K103" s="10"/>
    </row>
    <row r="104" spans="1:11" ht="15" thickBot="1" x14ac:dyDescent="0.4">
      <c r="A104" s="10"/>
      <c r="B104" s="10"/>
      <c r="C104" s="10"/>
      <c r="D104" s="10"/>
      <c r="E104" s="10"/>
      <c r="F104" s="10"/>
      <c r="G104" s="10"/>
      <c r="H104" s="10"/>
      <c r="I104" s="10"/>
      <c r="J104" s="10"/>
      <c r="K104" s="10"/>
    </row>
    <row r="105" spans="1:11" ht="24" thickBot="1" x14ac:dyDescent="0.4">
      <c r="A105" s="10"/>
      <c r="B105" s="159" t="s">
        <v>10</v>
      </c>
      <c r="C105" s="161"/>
      <c r="D105" s="37">
        <f>'Supplier Self Audit Sheet'!D105</f>
        <v>0</v>
      </c>
      <c r="E105" s="10"/>
      <c r="F105" s="10"/>
      <c r="G105" s="159" t="s">
        <v>10</v>
      </c>
      <c r="H105" s="161"/>
      <c r="I105" s="37">
        <f>(I112*J107)+(I121*J114)+(I128*J123)+(I134*J130)</f>
        <v>0.8432150000001124</v>
      </c>
      <c r="J105" s="10"/>
      <c r="K105" s="10"/>
    </row>
    <row r="106" spans="1:11" ht="24" thickBot="1" x14ac:dyDescent="0.6">
      <c r="A106" s="10"/>
      <c r="C106" s="10"/>
      <c r="D106" s="10"/>
      <c r="E106" s="38" t="s">
        <v>8</v>
      </c>
      <c r="F106" s="38"/>
      <c r="H106" s="10"/>
      <c r="I106" s="10"/>
      <c r="J106" s="38" t="s">
        <v>8</v>
      </c>
      <c r="K106" s="10"/>
    </row>
    <row r="107" spans="1:11" ht="29.5" thickBot="1" x14ac:dyDescent="0.6">
      <c r="A107" s="10"/>
      <c r="B107" s="39" t="s">
        <v>5</v>
      </c>
      <c r="C107" s="40" t="s">
        <v>9</v>
      </c>
      <c r="D107" s="40" t="s">
        <v>11</v>
      </c>
      <c r="E107" s="41">
        <v>0.3</v>
      </c>
      <c r="F107" s="41"/>
      <c r="G107" s="39" t="s">
        <v>5</v>
      </c>
      <c r="H107" s="40" t="s">
        <v>9</v>
      </c>
      <c r="I107" s="40" t="s">
        <v>11</v>
      </c>
      <c r="J107" s="41">
        <v>0.3</v>
      </c>
      <c r="K107" s="10"/>
    </row>
    <row r="108" spans="1:11" ht="21" x14ac:dyDescent="0.35">
      <c r="A108" s="10"/>
      <c r="B108" s="40" t="str">
        <f>'Supplier Self Audit Sheet'!B108</f>
        <v>Facilities &amp; Maintenance</v>
      </c>
      <c r="C108" s="42">
        <f>'Supplier Self Audit Sheet'!C108</f>
        <v>0.25</v>
      </c>
      <c r="D108" s="43">
        <f>'Supplier Self Audit Sheet'!D108</f>
        <v>0</v>
      </c>
      <c r="E108" s="44"/>
      <c r="F108" s="44"/>
      <c r="G108" s="40" t="str">
        <f>G11</f>
        <v>Facilities &amp; Maintenance</v>
      </c>
      <c r="H108" s="42">
        <v>0.25</v>
      </c>
      <c r="I108" s="43">
        <f>+I16</f>
        <v>0.77500000000000002</v>
      </c>
      <c r="J108" s="44"/>
      <c r="K108" s="10"/>
    </row>
    <row r="109" spans="1:11" ht="21" x14ac:dyDescent="0.35">
      <c r="A109" s="10"/>
      <c r="B109" s="70" t="str">
        <f>'Supplier Self Audit Sheet'!B109</f>
        <v>Employee Health &amp; Safety</v>
      </c>
      <c r="C109" s="64">
        <f>'Supplier Self Audit Sheet'!C109</f>
        <v>0.25</v>
      </c>
      <c r="D109" s="65">
        <f>'Supplier Self Audit Sheet'!D109</f>
        <v>0</v>
      </c>
      <c r="E109" s="44"/>
      <c r="F109" s="44"/>
      <c r="G109" s="70" t="str">
        <f>G17</f>
        <v>Employee Health &amp; Safety</v>
      </c>
      <c r="H109" s="64">
        <v>0.25</v>
      </c>
      <c r="I109" s="65">
        <f>+I22</f>
        <v>0.9</v>
      </c>
      <c r="J109" s="44"/>
      <c r="K109" s="10"/>
    </row>
    <row r="110" spans="1:11" ht="21" x14ac:dyDescent="0.35">
      <c r="A110" s="10"/>
      <c r="B110" s="45" t="str">
        <f>'Supplier Self Audit Sheet'!B110</f>
        <v>Operational Planning &amp; Control</v>
      </c>
      <c r="C110" s="42">
        <f>'Supplier Self Audit Sheet'!C110</f>
        <v>0.25</v>
      </c>
      <c r="D110" s="43">
        <f>'Supplier Self Audit Sheet'!D110</f>
        <v>0</v>
      </c>
      <c r="E110" s="44"/>
      <c r="F110" s="44"/>
      <c r="G110" s="45" t="str">
        <f>G23</f>
        <v>Operational Planning &amp; Control</v>
      </c>
      <c r="H110" s="42">
        <v>0.25</v>
      </c>
      <c r="I110" s="43">
        <f>I28</f>
        <v>0.6</v>
      </c>
      <c r="J110" s="44"/>
      <c r="K110" s="10"/>
    </row>
    <row r="111" spans="1:11" ht="21.5" thickBot="1" x14ac:dyDescent="0.4">
      <c r="A111" s="10"/>
      <c r="B111" s="72" t="str">
        <f>'Supplier Self Audit Sheet'!B111</f>
        <v>Business Continuity</v>
      </c>
      <c r="C111" s="66">
        <f>'Supplier Self Audit Sheet'!C111</f>
        <v>0.25</v>
      </c>
      <c r="D111" s="67">
        <f>'Supplier Self Audit Sheet'!D111</f>
        <v>0</v>
      </c>
      <c r="E111" s="44"/>
      <c r="F111" s="44"/>
      <c r="G111" s="72" t="str">
        <f>G29</f>
        <v>Business Continuity</v>
      </c>
      <c r="H111" s="66">
        <v>0.25</v>
      </c>
      <c r="I111" s="67">
        <f>I34</f>
        <v>0.8500000000015</v>
      </c>
      <c r="J111" s="44"/>
      <c r="K111" s="10"/>
    </row>
    <row r="112" spans="1:11" ht="15.5" x14ac:dyDescent="0.35">
      <c r="A112" s="10"/>
      <c r="B112" s="154" t="str">
        <f>'Supplier Self Audit Sheet'!B112</f>
        <v>Operations Overall subtotal</v>
      </c>
      <c r="C112" s="155">
        <f>'Supplier Self Audit Sheet'!C112</f>
        <v>0</v>
      </c>
      <c r="D112" s="49">
        <f>'Supplier Self Audit Sheet'!D112</f>
        <v>0</v>
      </c>
      <c r="E112" s="50"/>
      <c r="F112" s="50"/>
      <c r="G112" s="154" t="s">
        <v>16</v>
      </c>
      <c r="H112" s="155"/>
      <c r="I112" s="49">
        <f>(H108*I108)+(H109*I109)+(H110*I110)+(H111*I111)</f>
        <v>0.78125000000037503</v>
      </c>
      <c r="J112" s="50"/>
      <c r="K112" s="10"/>
    </row>
    <row r="113" spans="1:11" ht="16" thickBot="1" x14ac:dyDescent="0.4">
      <c r="A113" s="10"/>
      <c r="B113" s="51"/>
      <c r="C113" s="52"/>
      <c r="D113" s="53"/>
      <c r="E113" s="50"/>
      <c r="F113" s="50"/>
      <c r="G113" s="51"/>
      <c r="H113" s="52"/>
      <c r="I113" s="53"/>
      <c r="J113" s="50"/>
      <c r="K113" s="10"/>
    </row>
    <row r="114" spans="1:11" ht="29.5" thickBot="1" x14ac:dyDescent="0.6">
      <c r="A114" s="10"/>
      <c r="B114" s="39" t="str">
        <f>'Supplier Self Audit Sheet'!B114</f>
        <v>QUALITY</v>
      </c>
      <c r="C114" s="82" t="str">
        <f>'Supplier Self Audit Sheet'!C114</f>
        <v>Category Weight</v>
      </c>
      <c r="D114" s="82" t="str">
        <f>'Supplier Self Audit Sheet'!D114</f>
        <v>Category
Score</v>
      </c>
      <c r="E114" s="41">
        <f>'Supplier Self Audit Sheet'!E114</f>
        <v>0.3</v>
      </c>
      <c r="F114" s="41"/>
      <c r="G114" s="39" t="s">
        <v>34</v>
      </c>
      <c r="H114" s="82" t="s">
        <v>9</v>
      </c>
      <c r="I114" s="82" t="s">
        <v>11</v>
      </c>
      <c r="J114" s="41">
        <v>0.3</v>
      </c>
      <c r="K114" s="10"/>
    </row>
    <row r="115" spans="1:11" ht="21" x14ac:dyDescent="0.35">
      <c r="A115" s="10"/>
      <c r="B115" s="40" t="str">
        <f>'Supplier Self Audit Sheet'!B115</f>
        <v>Documents, Processes &amp; Visual Controls</v>
      </c>
      <c r="C115" s="83">
        <f>'Supplier Self Audit Sheet'!C115</f>
        <v>0.25</v>
      </c>
      <c r="D115" s="84">
        <f>'Supplier Self Audit Sheet'!D115</f>
        <v>0</v>
      </c>
      <c r="E115" s="44"/>
      <c r="F115" s="44"/>
      <c r="G115" s="40" t="str">
        <f>G37</f>
        <v>Documents, Processes &amp; Visual Controls</v>
      </c>
      <c r="H115" s="83">
        <v>0.25</v>
      </c>
      <c r="I115" s="84">
        <f>I42</f>
        <v>0.8</v>
      </c>
      <c r="J115" s="44"/>
      <c r="K115" s="10"/>
    </row>
    <row r="116" spans="1:11" ht="21" x14ac:dyDescent="0.35">
      <c r="A116" s="10"/>
      <c r="B116" s="70" t="str">
        <f>'Supplier Self Audit Sheet'!B116</f>
        <v>Gauge Control</v>
      </c>
      <c r="C116" s="64">
        <f>'Supplier Self Audit Sheet'!C116</f>
        <v>0.2</v>
      </c>
      <c r="D116" s="65">
        <f>'Supplier Self Audit Sheet'!D116</f>
        <v>0</v>
      </c>
      <c r="E116" s="44"/>
      <c r="F116" s="44"/>
      <c r="G116" s="70" t="str">
        <f>G43</f>
        <v>Gauge Control</v>
      </c>
      <c r="H116" s="64">
        <v>0.2</v>
      </c>
      <c r="I116" s="65">
        <f>I46</f>
        <v>1</v>
      </c>
      <c r="J116" s="44"/>
      <c r="K116" s="10"/>
    </row>
    <row r="117" spans="1:11" ht="21" x14ac:dyDescent="0.35">
      <c r="A117" s="10"/>
      <c r="B117" s="45" t="str">
        <f>'Supplier Self Audit Sheet'!B117</f>
        <v>CAPA, Problem Solving &amp; CI</v>
      </c>
      <c r="C117" s="42">
        <f>'Supplier Self Audit Sheet'!C117</f>
        <v>0.15</v>
      </c>
      <c r="D117" s="43">
        <f>'Supplier Self Audit Sheet'!D117</f>
        <v>0</v>
      </c>
      <c r="E117" s="44"/>
      <c r="F117" s="44"/>
      <c r="G117" s="45" t="str">
        <f>G47</f>
        <v>CAPA, Problem Solving &amp; CI</v>
      </c>
      <c r="H117" s="42">
        <v>0.15</v>
      </c>
      <c r="I117" s="43">
        <f>I50</f>
        <v>0.75</v>
      </c>
      <c r="J117" s="44"/>
      <c r="K117" s="10"/>
    </row>
    <row r="118" spans="1:11" ht="21" x14ac:dyDescent="0.35">
      <c r="A118" s="10"/>
      <c r="B118" s="70" t="str">
        <f>'Supplier Self Audit Sheet'!B118</f>
        <v>Training &amp; Competency</v>
      </c>
      <c r="C118" s="64">
        <f>'Supplier Self Audit Sheet'!C118</f>
        <v>0.1</v>
      </c>
      <c r="D118" s="65">
        <f>'Supplier Self Audit Sheet'!D118</f>
        <v>0</v>
      </c>
      <c r="E118" s="44"/>
      <c r="F118" s="44"/>
      <c r="G118" s="70" t="str">
        <f>G51</f>
        <v>Training &amp; Competency</v>
      </c>
      <c r="H118" s="64">
        <v>0.1</v>
      </c>
      <c r="I118" s="65">
        <f>I54</f>
        <v>0.82499999999999996</v>
      </c>
      <c r="J118" s="44"/>
      <c r="K118" s="10"/>
    </row>
    <row r="119" spans="1:11" ht="21" x14ac:dyDescent="0.35">
      <c r="A119" s="10"/>
      <c r="B119" s="79" t="str">
        <f>'Supplier Self Audit Sheet'!B119</f>
        <v>Supplier Quality</v>
      </c>
      <c r="C119" s="80">
        <f>'Supplier Self Audit Sheet'!C119</f>
        <v>0.15</v>
      </c>
      <c r="D119" s="81">
        <f>'Supplier Self Audit Sheet'!D119</f>
        <v>0</v>
      </c>
      <c r="E119" s="44"/>
      <c r="F119" s="44"/>
      <c r="G119" s="79" t="str">
        <f>G55</f>
        <v>Supplier Quality</v>
      </c>
      <c r="H119" s="80">
        <v>0.15</v>
      </c>
      <c r="I119" s="81">
        <f>I58</f>
        <v>1</v>
      </c>
      <c r="J119" s="44"/>
      <c r="K119" s="10"/>
    </row>
    <row r="120" spans="1:11" ht="21.5" thickBot="1" x14ac:dyDescent="0.4">
      <c r="A120" s="10"/>
      <c r="B120" s="72" t="str">
        <f>'Supplier Self Audit Sheet'!B120</f>
        <v>Identification &amp; Traceability</v>
      </c>
      <c r="C120" s="66">
        <f>'Supplier Self Audit Sheet'!C120</f>
        <v>0.15</v>
      </c>
      <c r="D120" s="67">
        <f>'Supplier Self Audit Sheet'!D120</f>
        <v>0</v>
      </c>
      <c r="E120" s="44"/>
      <c r="F120" s="44"/>
      <c r="G120" s="72" t="str">
        <f>G59</f>
        <v>Identification &amp; Traceability</v>
      </c>
      <c r="H120" s="66">
        <v>0.15</v>
      </c>
      <c r="I120" s="67">
        <f>I63</f>
        <v>0.75</v>
      </c>
      <c r="J120" s="44"/>
      <c r="K120" s="10"/>
    </row>
    <row r="121" spans="1:11" ht="15.5" x14ac:dyDescent="0.35">
      <c r="A121" s="10"/>
      <c r="B121" s="163" t="s">
        <v>235</v>
      </c>
      <c r="C121" s="164"/>
      <c r="D121" s="49">
        <f>'Supplier Self Audit Sheet'!D121</f>
        <v>0</v>
      </c>
      <c r="E121" s="50"/>
      <c r="F121" s="50"/>
      <c r="G121" s="163" t="s">
        <v>235</v>
      </c>
      <c r="H121" s="164"/>
      <c r="I121" s="49">
        <f>(H115*I115)+(H116*I116)+(H117*I117)+(H118*I118)+(H119*I119)+(H120*I120)</f>
        <v>0.85749999999999993</v>
      </c>
      <c r="J121" s="50"/>
      <c r="K121" s="10"/>
    </row>
    <row r="122" spans="1:11" ht="16" thickBot="1" x14ac:dyDescent="0.4">
      <c r="A122" s="10"/>
      <c r="B122" s="51"/>
      <c r="C122" s="54"/>
      <c r="D122" s="53"/>
      <c r="E122" s="50"/>
      <c r="F122" s="50"/>
      <c r="G122" s="51"/>
      <c r="H122" s="54"/>
      <c r="I122" s="53"/>
      <c r="J122" s="50"/>
      <c r="K122" s="10"/>
    </row>
    <row r="123" spans="1:11" ht="29.5" thickBot="1" x14ac:dyDescent="0.6">
      <c r="A123" s="10"/>
      <c r="B123" s="39" t="str">
        <f>'Supplier Self Audit Sheet'!B123</f>
        <v>PROCUREMENT</v>
      </c>
      <c r="C123" s="40" t="str">
        <f>'Supplier Self Audit Sheet'!C123</f>
        <v>Category Weight</v>
      </c>
      <c r="D123" s="40" t="str">
        <f>'Supplier Self Audit Sheet'!D123</f>
        <v>Category
Score</v>
      </c>
      <c r="E123" s="41">
        <f>'Supplier Self Audit Sheet'!E123</f>
        <v>0.25</v>
      </c>
      <c r="F123" s="41"/>
      <c r="G123" s="39" t="s">
        <v>77</v>
      </c>
      <c r="H123" s="40" t="s">
        <v>9</v>
      </c>
      <c r="I123" s="40" t="s">
        <v>11</v>
      </c>
      <c r="J123" s="41">
        <v>0.25</v>
      </c>
      <c r="K123" s="10"/>
    </row>
    <row r="124" spans="1:11" x14ac:dyDescent="0.35">
      <c r="A124" s="10"/>
      <c r="B124" s="40" t="str">
        <f>'Supplier Self Audit Sheet'!B124</f>
        <v>Supplier Management &amp; Risk</v>
      </c>
      <c r="C124" s="83">
        <f>'Supplier Self Audit Sheet'!C124</f>
        <v>0.3</v>
      </c>
      <c r="D124" s="84">
        <f>'Supplier Self Audit Sheet'!D124</f>
        <v>0</v>
      </c>
      <c r="E124" s="50"/>
      <c r="F124" s="50"/>
      <c r="G124" s="40" t="str">
        <f>G66</f>
        <v>Supplier Management &amp; Risk</v>
      </c>
      <c r="H124" s="83">
        <v>0.3</v>
      </c>
      <c r="I124" s="84">
        <f>I71</f>
        <v>0.85</v>
      </c>
      <c r="J124" s="50"/>
      <c r="K124" s="10"/>
    </row>
    <row r="125" spans="1:11" x14ac:dyDescent="0.35">
      <c r="A125" s="10"/>
      <c r="B125" s="70" t="str">
        <f>'Supplier Self Audit Sheet'!B125</f>
        <v>International Supply Chain</v>
      </c>
      <c r="C125" s="64">
        <f>'Supplier Self Audit Sheet'!C125</f>
        <v>0.25</v>
      </c>
      <c r="D125" s="65">
        <f>'Supplier Self Audit Sheet'!D125</f>
        <v>0</v>
      </c>
      <c r="E125" s="50"/>
      <c r="F125" s="50"/>
      <c r="G125" s="70" t="str">
        <f>G72</f>
        <v>International Supply Chain</v>
      </c>
      <c r="H125" s="64">
        <v>0.25</v>
      </c>
      <c r="I125" s="65">
        <f>I76</f>
        <v>0.8</v>
      </c>
      <c r="J125" s="50"/>
      <c r="K125" s="10"/>
    </row>
    <row r="126" spans="1:11" x14ac:dyDescent="0.35">
      <c r="A126" s="10"/>
      <c r="B126" s="45" t="str">
        <f>'Supplier Self Audit Sheet'!B126</f>
        <v>Procurement Organization</v>
      </c>
      <c r="C126" s="42">
        <f>'Supplier Self Audit Sheet'!C126</f>
        <v>0.2</v>
      </c>
      <c r="D126" s="43">
        <f>'Supplier Self Audit Sheet'!D126</f>
        <v>0</v>
      </c>
      <c r="E126" s="50"/>
      <c r="F126" s="50"/>
      <c r="G126" s="45" t="str">
        <f>G77</f>
        <v>Procurement Organization</v>
      </c>
      <c r="H126" s="42">
        <v>0.2</v>
      </c>
      <c r="I126" s="43">
        <f>I80</f>
        <v>1</v>
      </c>
      <c r="J126" s="50"/>
      <c r="K126" s="10"/>
    </row>
    <row r="127" spans="1:11" ht="15" thickBot="1" x14ac:dyDescent="0.4">
      <c r="A127" s="10"/>
      <c r="B127" s="72" t="str">
        <f>'Supplier Self Audit Sheet'!B127</f>
        <v>Working Capital</v>
      </c>
      <c r="C127" s="66">
        <f>'Supplier Self Audit Sheet'!C127</f>
        <v>0.25</v>
      </c>
      <c r="D127" s="67">
        <f>'Supplier Self Audit Sheet'!D127</f>
        <v>0</v>
      </c>
      <c r="E127" s="50"/>
      <c r="F127" s="50"/>
      <c r="G127" s="72" t="str">
        <f>G81</f>
        <v>Working Capital</v>
      </c>
      <c r="H127" s="66">
        <v>0.25</v>
      </c>
      <c r="I127" s="67">
        <f>I84</f>
        <v>1</v>
      </c>
      <c r="J127" s="50"/>
      <c r="K127" s="10"/>
    </row>
    <row r="128" spans="1:11" ht="15.5" x14ac:dyDescent="0.35">
      <c r="A128" s="10"/>
      <c r="B128" s="154" t="s">
        <v>236</v>
      </c>
      <c r="C128" s="155">
        <f>'Supplier Self Audit Sheet'!C128</f>
        <v>0</v>
      </c>
      <c r="D128" s="49">
        <f>'Supplier Self Audit Sheet'!D128</f>
        <v>0</v>
      </c>
      <c r="E128" s="50"/>
      <c r="F128" s="50"/>
      <c r="G128" s="154" t="s">
        <v>236</v>
      </c>
      <c r="H128" s="155">
        <f>'Supplier Self Audit Sheet'!H128</f>
        <v>0</v>
      </c>
      <c r="I128" s="49">
        <f>(H124*I124)+(H125*I125)+(H126*I126)+(H127*I127)</f>
        <v>0.90500000000000003</v>
      </c>
      <c r="J128" s="50"/>
      <c r="K128" s="10"/>
    </row>
    <row r="129" spans="1:11" ht="16" thickBot="1" x14ac:dyDescent="0.4">
      <c r="A129" s="10"/>
      <c r="B129" s="51"/>
      <c r="C129" s="54"/>
      <c r="D129" s="53"/>
      <c r="E129" s="50"/>
      <c r="F129" s="50"/>
      <c r="G129" s="51"/>
      <c r="H129" s="54"/>
      <c r="I129" s="53"/>
      <c r="J129" s="50"/>
      <c r="K129" s="10"/>
    </row>
    <row r="130" spans="1:11" ht="29.5" thickBot="1" x14ac:dyDescent="0.6">
      <c r="A130" s="10"/>
      <c r="B130" s="39" t="str">
        <f>'Supplier Self Audit Sheet'!B130</f>
        <v>COMMERCIAL, FINANCIAL &amp; LEGAL</v>
      </c>
      <c r="C130" s="40" t="str">
        <f>'Supplier Self Audit Sheet'!C130</f>
        <v>Category Weight</v>
      </c>
      <c r="D130" s="40" t="str">
        <f>'Supplier Self Audit Sheet'!D130</f>
        <v>Category
Score</v>
      </c>
      <c r="E130" s="41">
        <f>'Supplier Self Audit Sheet'!E130</f>
        <v>0.15</v>
      </c>
      <c r="F130" s="41"/>
      <c r="G130" s="39" t="s">
        <v>78</v>
      </c>
      <c r="H130" s="40" t="s">
        <v>9</v>
      </c>
      <c r="I130" s="40" t="s">
        <v>11</v>
      </c>
      <c r="J130" s="41">
        <v>0.15</v>
      </c>
      <c r="K130" s="10"/>
    </row>
    <row r="131" spans="1:11" x14ac:dyDescent="0.35">
      <c r="A131" s="10"/>
      <c r="B131" s="40" t="str">
        <f>'Supplier Self Audit Sheet'!B131</f>
        <v>Strategy</v>
      </c>
      <c r="C131" s="83">
        <f>'Supplier Self Audit Sheet'!C131</f>
        <v>0.3</v>
      </c>
      <c r="D131" s="84">
        <f>'Supplier Self Audit Sheet'!D131</f>
        <v>0</v>
      </c>
      <c r="E131" s="50"/>
      <c r="F131" s="50"/>
      <c r="G131" s="40" t="str">
        <f>G87</f>
        <v>Strategy</v>
      </c>
      <c r="H131" s="83">
        <v>0.3</v>
      </c>
      <c r="I131" s="84">
        <f>I90</f>
        <v>1</v>
      </c>
      <c r="J131" s="50"/>
      <c r="K131" s="10"/>
    </row>
    <row r="132" spans="1:11" x14ac:dyDescent="0.35">
      <c r="A132" s="10"/>
      <c r="B132" s="70" t="str">
        <f>'Supplier Self Audit Sheet'!B132</f>
        <v>Legal</v>
      </c>
      <c r="C132" s="64">
        <f>'Supplier Self Audit Sheet'!C132</f>
        <v>0.3</v>
      </c>
      <c r="D132" s="65">
        <f>'Supplier Self Audit Sheet'!D132</f>
        <v>0</v>
      </c>
      <c r="E132" s="50"/>
      <c r="F132" s="50"/>
      <c r="G132" s="70" t="str">
        <f>G91</f>
        <v>Legal</v>
      </c>
      <c r="H132" s="64">
        <v>0.3</v>
      </c>
      <c r="I132" s="65">
        <f>I96</f>
        <v>0.85</v>
      </c>
      <c r="J132" s="50"/>
      <c r="K132" s="10"/>
    </row>
    <row r="133" spans="1:11" ht="24" thickBot="1" x14ac:dyDescent="0.6">
      <c r="A133" s="10"/>
      <c r="B133" s="46" t="str">
        <f>'Supplier Self Audit Sheet'!B133</f>
        <v>Financial (Internal)</v>
      </c>
      <c r="C133" s="47">
        <f>'Supplier Self Audit Sheet'!C133</f>
        <v>0.4</v>
      </c>
      <c r="D133" s="48">
        <f>'Supplier Self Audit Sheet'!D133</f>
        <v>0</v>
      </c>
      <c r="E133" s="41"/>
      <c r="F133" s="41"/>
      <c r="G133" s="46" t="str">
        <f>G97</f>
        <v>Financial (Internal)</v>
      </c>
      <c r="H133" s="47">
        <v>0.4</v>
      </c>
      <c r="I133" s="48">
        <f>I101</f>
        <v>0.7014999999999999</v>
      </c>
      <c r="J133" s="41"/>
      <c r="K133" s="10"/>
    </row>
    <row r="134" spans="1:11" ht="21" x14ac:dyDescent="0.35">
      <c r="A134" s="10"/>
      <c r="B134" s="154" t="s">
        <v>237</v>
      </c>
      <c r="C134" s="155"/>
      <c r="D134" s="49">
        <f>'Supplier Self Audit Sheet'!D134</f>
        <v>0</v>
      </c>
      <c r="E134" s="44"/>
      <c r="F134" s="44"/>
      <c r="G134" s="154" t="s">
        <v>237</v>
      </c>
      <c r="H134" s="155"/>
      <c r="I134" s="49">
        <f>(H131*I131)+(H132*I132)+(H133*I133)</f>
        <v>0.8355999999999999</v>
      </c>
      <c r="J134" s="44"/>
      <c r="K134" s="10"/>
    </row>
    <row r="135" spans="1:11" x14ac:dyDescent="0.35">
      <c r="A135" s="10"/>
      <c r="B135" s="10"/>
      <c r="C135" s="10"/>
      <c r="D135" s="10"/>
      <c r="E135" s="10"/>
      <c r="F135" s="10"/>
      <c r="G135" s="10"/>
      <c r="H135" s="10"/>
      <c r="I135" s="10"/>
      <c r="J135" s="10"/>
      <c r="K135" s="10"/>
    </row>
    <row r="136" spans="1:11" hidden="1" x14ac:dyDescent="0.35">
      <c r="A136" s="10"/>
      <c r="K136" s="10"/>
    </row>
    <row r="137" spans="1:11" hidden="1" x14ac:dyDescent="0.35">
      <c r="A137" s="10"/>
      <c r="K137" s="10"/>
    </row>
    <row r="138" spans="1:11" hidden="1" x14ac:dyDescent="0.35">
      <c r="A138" s="10"/>
      <c r="K138" s="10"/>
    </row>
    <row r="139" spans="1:11" hidden="1" x14ac:dyDescent="0.35">
      <c r="A139" s="10"/>
      <c r="K139" s="10"/>
    </row>
    <row r="140" spans="1:11" hidden="1" x14ac:dyDescent="0.35">
      <c r="A140" s="10"/>
      <c r="K140" s="10"/>
    </row>
    <row r="141" spans="1:11" hidden="1" x14ac:dyDescent="0.35">
      <c r="A141" s="10"/>
      <c r="K141" s="10"/>
    </row>
    <row r="142" spans="1:11" hidden="1" x14ac:dyDescent="0.35">
      <c r="A142" s="10"/>
      <c r="K142" s="10"/>
    </row>
    <row r="143" spans="1:11" hidden="1" x14ac:dyDescent="0.35">
      <c r="A143" s="10"/>
      <c r="K143" s="10"/>
    </row>
    <row r="144" spans="1:11" hidden="1" x14ac:dyDescent="0.35">
      <c r="A144" s="10"/>
      <c r="K144" s="10"/>
    </row>
    <row r="145" spans="1:11" hidden="1" x14ac:dyDescent="0.35">
      <c r="A145" s="10"/>
      <c r="K145" s="10"/>
    </row>
    <row r="146" spans="1:11" hidden="1" x14ac:dyDescent="0.35">
      <c r="A146" s="10"/>
      <c r="K146" s="10"/>
    </row>
    <row r="147" spans="1:11" hidden="1" x14ac:dyDescent="0.35">
      <c r="A147" s="10"/>
      <c r="K147" s="10"/>
    </row>
    <row r="148" spans="1:11" hidden="1" x14ac:dyDescent="0.35">
      <c r="A148" s="10"/>
      <c r="K148" s="10"/>
    </row>
    <row r="149" spans="1:11" hidden="1" x14ac:dyDescent="0.35">
      <c r="A149" s="10"/>
      <c r="K149" s="10"/>
    </row>
    <row r="150" spans="1:11" hidden="1" x14ac:dyDescent="0.35">
      <c r="A150" s="10"/>
      <c r="K150" s="10"/>
    </row>
    <row r="151" spans="1:11" hidden="1" x14ac:dyDescent="0.35">
      <c r="A151" s="10"/>
      <c r="K151" s="10"/>
    </row>
    <row r="152" spans="1:11" hidden="1" x14ac:dyDescent="0.35">
      <c r="A152" s="10"/>
      <c r="K152" s="10"/>
    </row>
    <row r="153" spans="1:11" hidden="1" x14ac:dyDescent="0.35">
      <c r="A153" s="10"/>
      <c r="K153" s="10"/>
    </row>
    <row r="154" spans="1:11" hidden="1" x14ac:dyDescent="0.35">
      <c r="A154" s="10"/>
      <c r="B154" s="10"/>
      <c r="C154" s="10"/>
      <c r="D154" s="10"/>
      <c r="E154" s="10"/>
      <c r="F154" s="10"/>
      <c r="G154" s="10"/>
      <c r="H154" s="10"/>
      <c r="I154" s="10"/>
      <c r="J154" s="10"/>
      <c r="K154" s="10"/>
    </row>
    <row r="155" spans="1:11" hidden="1" x14ac:dyDescent="0.35">
      <c r="A155" s="10"/>
      <c r="B155" s="10"/>
      <c r="C155" s="10"/>
      <c r="D155" s="10"/>
      <c r="E155" s="10"/>
      <c r="F155" s="10"/>
      <c r="G155" s="10"/>
      <c r="H155" s="10"/>
      <c r="I155" s="10"/>
      <c r="J155" s="10"/>
      <c r="K155" s="10"/>
    </row>
    <row r="156" spans="1:11" hidden="1" x14ac:dyDescent="0.35">
      <c r="A156" s="10"/>
      <c r="B156" s="10"/>
      <c r="C156" s="10"/>
      <c r="D156" s="10"/>
      <c r="E156" s="10"/>
      <c r="F156" s="10"/>
      <c r="G156" s="10"/>
      <c r="H156" s="10"/>
      <c r="I156" s="10"/>
      <c r="J156" s="10"/>
      <c r="K156" s="10"/>
    </row>
    <row r="157" spans="1:11" hidden="1" x14ac:dyDescent="0.35">
      <c r="A157" s="10"/>
      <c r="B157" s="10"/>
      <c r="C157" s="10"/>
      <c r="D157" s="10"/>
      <c r="E157" s="10"/>
      <c r="F157" s="10"/>
      <c r="G157" s="10"/>
      <c r="H157" s="10"/>
      <c r="I157" s="10"/>
      <c r="J157" s="10"/>
      <c r="K157" s="10"/>
    </row>
    <row r="158" spans="1:11" hidden="1" x14ac:dyDescent="0.35">
      <c r="A158" s="10"/>
      <c r="B158" s="10"/>
      <c r="C158" s="10"/>
      <c r="D158" s="10"/>
      <c r="E158" s="10"/>
      <c r="F158" s="10"/>
      <c r="G158" s="10"/>
      <c r="H158" s="10"/>
      <c r="I158" s="10"/>
      <c r="J158" s="10"/>
      <c r="K158" s="10"/>
    </row>
    <row r="159" spans="1:11" hidden="1" x14ac:dyDescent="0.35">
      <c r="A159" s="10"/>
      <c r="B159" s="10"/>
      <c r="C159" s="10"/>
      <c r="D159" s="10"/>
      <c r="E159" s="10"/>
      <c r="F159" s="10"/>
      <c r="G159" s="10"/>
      <c r="H159" s="10"/>
      <c r="I159" s="10"/>
      <c r="J159" s="10"/>
      <c r="K159" s="10"/>
    </row>
    <row r="160" spans="1:11" hidden="1" x14ac:dyDescent="0.35">
      <c r="A160" s="10"/>
    </row>
    <row r="161" spans="1:1" hidden="1" x14ac:dyDescent="0.35">
      <c r="A161" s="10"/>
    </row>
    <row r="162" spans="1:1" hidden="1" x14ac:dyDescent="0.35">
      <c r="A162" s="10"/>
    </row>
    <row r="163" spans="1:1" hidden="1" x14ac:dyDescent="0.35">
      <c r="A163" s="10"/>
    </row>
    <row r="164" spans="1:1" hidden="1" x14ac:dyDescent="0.35">
      <c r="A164" s="10"/>
    </row>
    <row r="165" spans="1:1" hidden="1" x14ac:dyDescent="0.35">
      <c r="A165" s="10"/>
    </row>
    <row r="166" spans="1:1" hidden="1" x14ac:dyDescent="0.35">
      <c r="A166" s="10"/>
    </row>
    <row r="167" spans="1:1" hidden="1" x14ac:dyDescent="0.35">
      <c r="A167" s="10"/>
    </row>
    <row r="168" spans="1:1" hidden="1" x14ac:dyDescent="0.35">
      <c r="A168" s="10"/>
    </row>
    <row r="169" spans="1:1" hidden="1" x14ac:dyDescent="0.35">
      <c r="A169" s="10"/>
    </row>
    <row r="170" spans="1:1" hidden="1" x14ac:dyDescent="0.35">
      <c r="A170" s="10"/>
    </row>
    <row r="171" spans="1:1" hidden="1" x14ac:dyDescent="0.35">
      <c r="A171" s="10"/>
    </row>
    <row r="172" spans="1:1" hidden="1" x14ac:dyDescent="0.35">
      <c r="A172" s="10"/>
    </row>
    <row r="173" spans="1:1" hidden="1" x14ac:dyDescent="0.35">
      <c r="A173" s="10"/>
    </row>
    <row r="174" spans="1:1" hidden="1" x14ac:dyDescent="0.35">
      <c r="A174" s="10"/>
    </row>
    <row r="175" spans="1:1" hidden="1" x14ac:dyDescent="0.35">
      <c r="A175" s="10"/>
    </row>
    <row r="176" spans="1:1" hidden="1" x14ac:dyDescent="0.35">
      <c r="A176" s="10"/>
    </row>
    <row r="177" spans="1:1" hidden="1" x14ac:dyDescent="0.35">
      <c r="A177" s="10"/>
    </row>
    <row r="178" spans="1:1" hidden="1" x14ac:dyDescent="0.35">
      <c r="A178" s="10"/>
    </row>
    <row r="179" spans="1:1" hidden="1" x14ac:dyDescent="0.35">
      <c r="A179" s="10"/>
    </row>
    <row r="180" spans="1:1" hidden="1" x14ac:dyDescent="0.35">
      <c r="A180" s="10"/>
    </row>
    <row r="181" spans="1:1" hidden="1" x14ac:dyDescent="0.35">
      <c r="A181" s="10"/>
    </row>
    <row r="182" spans="1:1" hidden="1" x14ac:dyDescent="0.35">
      <c r="A182" s="10"/>
    </row>
    <row r="183" spans="1:1" hidden="1" x14ac:dyDescent="0.35">
      <c r="A183" s="10"/>
    </row>
    <row r="184" spans="1:1" hidden="1" x14ac:dyDescent="0.35">
      <c r="A184" s="10"/>
    </row>
    <row r="185" spans="1:1" hidden="1" x14ac:dyDescent="0.35">
      <c r="A185" s="10"/>
    </row>
    <row r="186" spans="1:1" hidden="1" x14ac:dyDescent="0.35">
      <c r="A186" s="10"/>
    </row>
    <row r="187" spans="1:1" hidden="1" x14ac:dyDescent="0.35">
      <c r="A187" s="10"/>
    </row>
    <row r="188" spans="1:1" hidden="1" x14ac:dyDescent="0.35">
      <c r="A188" s="10"/>
    </row>
    <row r="189" spans="1:1" hidden="1" x14ac:dyDescent="0.35">
      <c r="A189" s="10"/>
    </row>
    <row r="190" spans="1:1" hidden="1" x14ac:dyDescent="0.35">
      <c r="A190" s="10"/>
    </row>
    <row r="191" spans="1:1" hidden="1" x14ac:dyDescent="0.35">
      <c r="A191" s="10"/>
    </row>
    <row r="192" spans="1:1" hidden="1" x14ac:dyDescent="0.35">
      <c r="A192" s="10"/>
    </row>
    <row r="193" spans="1:1" hidden="1" x14ac:dyDescent="0.35">
      <c r="A193" s="10"/>
    </row>
    <row r="194" spans="1:1" hidden="1" x14ac:dyDescent="0.35">
      <c r="A194" s="10"/>
    </row>
    <row r="195" spans="1:1" hidden="1" x14ac:dyDescent="0.35">
      <c r="A195" s="10"/>
    </row>
    <row r="196" spans="1:1" hidden="1" x14ac:dyDescent="0.35">
      <c r="A196" s="10"/>
    </row>
    <row r="197" spans="1:1" hidden="1" x14ac:dyDescent="0.35">
      <c r="A197" s="10"/>
    </row>
    <row r="198" spans="1:1" hidden="1" x14ac:dyDescent="0.35">
      <c r="A198" s="10"/>
    </row>
    <row r="199" spans="1:1" hidden="1" x14ac:dyDescent="0.35">
      <c r="A199" s="10"/>
    </row>
    <row r="200" spans="1:1" hidden="1" x14ac:dyDescent="0.35">
      <c r="A200" s="10"/>
    </row>
    <row r="201" spans="1:1" hidden="1" x14ac:dyDescent="0.35">
      <c r="A201" s="10"/>
    </row>
    <row r="202" spans="1:1" hidden="1" x14ac:dyDescent="0.35">
      <c r="A202" s="10"/>
    </row>
    <row r="203" spans="1:1" hidden="1" x14ac:dyDescent="0.35">
      <c r="A203" s="10"/>
    </row>
    <row r="204" spans="1:1" hidden="1" x14ac:dyDescent="0.35">
      <c r="A204" s="10"/>
    </row>
    <row r="205" spans="1:1" hidden="1" x14ac:dyDescent="0.35">
      <c r="A205" s="10"/>
    </row>
    <row r="206" spans="1:1" hidden="1" x14ac:dyDescent="0.35">
      <c r="A206" s="10"/>
    </row>
    <row r="207" spans="1:1" hidden="1" x14ac:dyDescent="0.35">
      <c r="A207" s="10"/>
    </row>
    <row r="208" spans="1:1" hidden="1" x14ac:dyDescent="0.35">
      <c r="A208" s="10"/>
    </row>
    <row r="209" spans="1:1" hidden="1" x14ac:dyDescent="0.35">
      <c r="A209" s="10"/>
    </row>
    <row r="210" spans="1:1" hidden="1" x14ac:dyDescent="0.35">
      <c r="A210" s="10"/>
    </row>
    <row r="211" spans="1:1" hidden="1" x14ac:dyDescent="0.35">
      <c r="A211" s="10"/>
    </row>
    <row r="212" spans="1:1" hidden="1" x14ac:dyDescent="0.35">
      <c r="A212" s="10"/>
    </row>
    <row r="213" spans="1:1" hidden="1" x14ac:dyDescent="0.35">
      <c r="A213" s="10"/>
    </row>
    <row r="214" spans="1:1" hidden="1" x14ac:dyDescent="0.35">
      <c r="A214" s="10"/>
    </row>
    <row r="215" spans="1:1" hidden="1" x14ac:dyDescent="0.35">
      <c r="A215" s="10"/>
    </row>
    <row r="216" spans="1:1" hidden="1" x14ac:dyDescent="0.35">
      <c r="A216" s="10"/>
    </row>
    <row r="217" spans="1:1" hidden="1" x14ac:dyDescent="0.35">
      <c r="A217" s="10"/>
    </row>
    <row r="218" spans="1:1" hidden="1" x14ac:dyDescent="0.35">
      <c r="A218" s="10"/>
    </row>
    <row r="219" spans="1:1" hidden="1" x14ac:dyDescent="0.35">
      <c r="A219" s="10"/>
    </row>
    <row r="220" spans="1:1" hidden="1" x14ac:dyDescent="0.35">
      <c r="A220" s="10"/>
    </row>
    <row r="221" spans="1:1" hidden="1" x14ac:dyDescent="0.35">
      <c r="A221" s="10"/>
    </row>
    <row r="222" spans="1:1" hidden="1" x14ac:dyDescent="0.35">
      <c r="A222" s="10"/>
    </row>
    <row r="223" spans="1:1" hidden="1" x14ac:dyDescent="0.35">
      <c r="A223" s="10"/>
    </row>
    <row r="224" spans="1:1" hidden="1" x14ac:dyDescent="0.35">
      <c r="A224" s="10"/>
    </row>
    <row r="225" spans="1:11" hidden="1" x14ac:dyDescent="0.35">
      <c r="A225" s="10"/>
    </row>
    <row r="226" spans="1:11" hidden="1" x14ac:dyDescent="0.35">
      <c r="A226" s="10"/>
    </row>
    <row r="227" spans="1:11" x14ac:dyDescent="0.35">
      <c r="A227" s="10"/>
      <c r="B227" s="10"/>
      <c r="C227" s="10"/>
      <c r="D227" s="10"/>
      <c r="E227" s="10"/>
      <c r="F227" s="10"/>
      <c r="G227" s="10"/>
      <c r="H227" s="10"/>
      <c r="I227" s="10"/>
      <c r="J227" s="10"/>
      <c r="K227" s="10"/>
    </row>
    <row r="228" spans="1:11" x14ac:dyDescent="0.35">
      <c r="A228" s="10"/>
      <c r="B228" s="10"/>
      <c r="C228" s="10"/>
      <c r="D228" s="10"/>
      <c r="E228" s="10"/>
      <c r="F228" s="10"/>
      <c r="G228" s="10"/>
      <c r="H228" s="10"/>
      <c r="I228" s="10"/>
      <c r="J228" s="10"/>
      <c r="K228" s="10"/>
    </row>
    <row r="229" spans="1:11" x14ac:dyDescent="0.35">
      <c r="A229" s="10"/>
      <c r="B229" s="10"/>
      <c r="C229" s="10"/>
      <c r="D229" s="10"/>
      <c r="E229" s="10"/>
      <c r="F229" s="10"/>
      <c r="G229" s="10"/>
      <c r="H229" s="10"/>
      <c r="I229" s="10"/>
      <c r="J229" s="10"/>
      <c r="K229" s="10"/>
    </row>
    <row r="230" spans="1:11" x14ac:dyDescent="0.35">
      <c r="A230" s="10"/>
      <c r="B230" s="10"/>
      <c r="C230" s="10"/>
      <c r="D230" s="10"/>
      <c r="E230" s="10"/>
      <c r="F230" s="10"/>
      <c r="G230" s="10"/>
      <c r="H230" s="10"/>
      <c r="I230" s="10"/>
      <c r="J230" s="10"/>
      <c r="K230" s="10"/>
    </row>
    <row r="231" spans="1:11" x14ac:dyDescent="0.35">
      <c r="A231" s="10"/>
      <c r="B231" s="10"/>
      <c r="C231" s="10"/>
      <c r="D231" s="10"/>
      <c r="E231" s="10"/>
      <c r="F231" s="10"/>
      <c r="G231" s="10"/>
      <c r="H231" s="10"/>
      <c r="I231" s="10"/>
      <c r="J231" s="10"/>
      <c r="K231" s="10"/>
    </row>
    <row r="232" spans="1:11" hidden="1" x14ac:dyDescent="0.35">
      <c r="B232" t="s">
        <v>56</v>
      </c>
      <c r="C232">
        <v>5</v>
      </c>
      <c r="D232">
        <f t="shared" ref="D232:D248" si="0">C232/SUM($C$129:$C$146)</f>
        <v>5</v>
      </c>
      <c r="E232">
        <v>2</v>
      </c>
    </row>
    <row r="233" spans="1:11" hidden="1" x14ac:dyDescent="0.35">
      <c r="B233" t="s">
        <v>57</v>
      </c>
      <c r="C233">
        <v>20</v>
      </c>
      <c r="D233">
        <f t="shared" si="0"/>
        <v>20</v>
      </c>
      <c r="E233">
        <v>1</v>
      </c>
      <c r="F233" t="s">
        <v>94</v>
      </c>
    </row>
    <row r="234" spans="1:11" hidden="1" x14ac:dyDescent="0.35">
      <c r="B234" t="s">
        <v>58</v>
      </c>
      <c r="C234">
        <v>10</v>
      </c>
      <c r="D234">
        <f t="shared" si="0"/>
        <v>10</v>
      </c>
      <c r="E234">
        <v>2</v>
      </c>
    </row>
    <row r="235" spans="1:11" hidden="1" x14ac:dyDescent="0.35">
      <c r="B235" t="s">
        <v>175</v>
      </c>
      <c r="C235">
        <v>15</v>
      </c>
      <c r="D235">
        <f t="shared" si="0"/>
        <v>15</v>
      </c>
      <c r="E235">
        <v>2</v>
      </c>
    </row>
    <row r="236" spans="1:11" hidden="1" x14ac:dyDescent="0.35">
      <c r="B236" t="s">
        <v>176</v>
      </c>
      <c r="C236">
        <v>10</v>
      </c>
      <c r="D236">
        <f t="shared" si="0"/>
        <v>10</v>
      </c>
      <c r="E236">
        <v>2</v>
      </c>
    </row>
    <row r="237" spans="1:11" hidden="1" x14ac:dyDescent="0.35">
      <c r="B237" t="s">
        <v>177</v>
      </c>
      <c r="C237">
        <v>15</v>
      </c>
      <c r="D237">
        <f t="shared" si="0"/>
        <v>15</v>
      </c>
      <c r="E237">
        <v>2</v>
      </c>
    </row>
    <row r="238" spans="1:11" hidden="1" x14ac:dyDescent="0.35">
      <c r="B238" t="s">
        <v>178</v>
      </c>
      <c r="C238">
        <v>5</v>
      </c>
      <c r="D238">
        <f t="shared" si="0"/>
        <v>5</v>
      </c>
      <c r="E238">
        <v>2</v>
      </c>
    </row>
    <row r="239" spans="1:11" hidden="1" x14ac:dyDescent="0.35">
      <c r="B239" t="s">
        <v>179</v>
      </c>
      <c r="C239">
        <v>20</v>
      </c>
      <c r="D239">
        <f t="shared" si="0"/>
        <v>20</v>
      </c>
      <c r="E239">
        <v>2</v>
      </c>
    </row>
    <row r="240" spans="1:11" hidden="1" x14ac:dyDescent="0.35">
      <c r="B240" t="s">
        <v>180</v>
      </c>
      <c r="C240">
        <v>10</v>
      </c>
      <c r="D240">
        <f t="shared" si="0"/>
        <v>10</v>
      </c>
      <c r="E240">
        <v>2</v>
      </c>
    </row>
    <row r="241" spans="2:5" hidden="1" x14ac:dyDescent="0.35">
      <c r="B241" t="s">
        <v>181</v>
      </c>
      <c r="C241">
        <v>15</v>
      </c>
      <c r="D241">
        <f t="shared" si="0"/>
        <v>15</v>
      </c>
      <c r="E241">
        <v>2</v>
      </c>
    </row>
    <row r="242" spans="2:5" hidden="1" x14ac:dyDescent="0.35">
      <c r="B242" t="s">
        <v>182</v>
      </c>
      <c r="C242">
        <v>10</v>
      </c>
      <c r="D242">
        <f t="shared" si="0"/>
        <v>10</v>
      </c>
      <c r="E242">
        <v>2</v>
      </c>
    </row>
    <row r="243" spans="2:5" hidden="1" x14ac:dyDescent="0.35">
      <c r="B243" t="s">
        <v>183</v>
      </c>
      <c r="C243">
        <v>15</v>
      </c>
      <c r="D243">
        <f t="shared" si="0"/>
        <v>15</v>
      </c>
      <c r="E243">
        <v>2</v>
      </c>
    </row>
    <row r="244" spans="2:5" hidden="1" x14ac:dyDescent="0.35">
      <c r="B244" t="s">
        <v>184</v>
      </c>
      <c r="C244">
        <v>5</v>
      </c>
      <c r="D244">
        <f t="shared" si="0"/>
        <v>5</v>
      </c>
      <c r="E244">
        <v>2</v>
      </c>
    </row>
    <row r="245" spans="2:5" hidden="1" x14ac:dyDescent="0.35">
      <c r="B245" t="s">
        <v>185</v>
      </c>
      <c r="C245">
        <v>20</v>
      </c>
      <c r="D245">
        <f t="shared" si="0"/>
        <v>20</v>
      </c>
      <c r="E245">
        <v>2</v>
      </c>
    </row>
    <row r="246" spans="2:5" hidden="1" x14ac:dyDescent="0.35">
      <c r="B246" t="s">
        <v>186</v>
      </c>
      <c r="C246">
        <v>10</v>
      </c>
      <c r="D246">
        <f t="shared" si="0"/>
        <v>10</v>
      </c>
      <c r="E246">
        <v>2</v>
      </c>
    </row>
    <row r="247" spans="2:5" hidden="1" x14ac:dyDescent="0.35">
      <c r="B247" t="s">
        <v>187</v>
      </c>
      <c r="C247">
        <v>15</v>
      </c>
      <c r="D247">
        <f t="shared" si="0"/>
        <v>15</v>
      </c>
      <c r="E247">
        <v>2</v>
      </c>
    </row>
    <row r="248" spans="2:5" hidden="1" x14ac:dyDescent="0.35">
      <c r="B248" t="s">
        <v>188</v>
      </c>
      <c r="C248">
        <v>10</v>
      </c>
      <c r="D248">
        <f t="shared" si="0"/>
        <v>10</v>
      </c>
      <c r="E248">
        <v>2</v>
      </c>
    </row>
    <row r="249" spans="2:5" hidden="1" x14ac:dyDescent="0.35">
      <c r="B249" t="s">
        <v>89</v>
      </c>
      <c r="E249">
        <f>((D231*E231)+(D232*E232)+(D233*E233)+(D234*E234) )/ 2</f>
        <v>25</v>
      </c>
    </row>
    <row r="250" spans="2:5" hidden="1" x14ac:dyDescent="0.35">
      <c r="B250" t="s">
        <v>59</v>
      </c>
      <c r="D250" t="s">
        <v>4</v>
      </c>
      <c r="E250" t="s">
        <v>83</v>
      </c>
    </row>
    <row r="251" spans="2:5" hidden="1" x14ac:dyDescent="0.35">
      <c r="B251" t="s">
        <v>111</v>
      </c>
      <c r="C251">
        <v>20</v>
      </c>
      <c r="D251" t="e">
        <f>C251/SUM($C$149:$C$159)</f>
        <v>#DIV/0!</v>
      </c>
      <c r="E251">
        <v>1</v>
      </c>
    </row>
    <row r="252" spans="2:5" hidden="1" x14ac:dyDescent="0.35">
      <c r="B252" t="s">
        <v>81</v>
      </c>
      <c r="C252">
        <v>10</v>
      </c>
      <c r="D252" t="e">
        <f t="shared" ref="D252:D261" si="1">C252/SUM($C$149:$C$159)</f>
        <v>#DIV/0!</v>
      </c>
      <c r="E252">
        <v>2</v>
      </c>
    </row>
    <row r="253" spans="2:5" hidden="1" x14ac:dyDescent="0.35">
      <c r="B253" t="s">
        <v>60</v>
      </c>
      <c r="C253">
        <v>15</v>
      </c>
      <c r="D253" t="e">
        <f t="shared" si="1"/>
        <v>#DIV/0!</v>
      </c>
      <c r="E253">
        <v>2</v>
      </c>
    </row>
    <row r="254" spans="2:5" hidden="1" x14ac:dyDescent="0.35">
      <c r="B254" t="s">
        <v>189</v>
      </c>
      <c r="C254">
        <v>10</v>
      </c>
      <c r="D254" t="e">
        <f t="shared" si="1"/>
        <v>#DIV/0!</v>
      </c>
      <c r="E254">
        <v>2</v>
      </c>
    </row>
    <row r="255" spans="2:5" hidden="1" x14ac:dyDescent="0.35">
      <c r="B255" t="s">
        <v>190</v>
      </c>
      <c r="C255">
        <v>15</v>
      </c>
      <c r="D255" t="e">
        <f t="shared" si="1"/>
        <v>#DIV/0!</v>
      </c>
      <c r="E255">
        <v>2</v>
      </c>
    </row>
    <row r="256" spans="2:5" hidden="1" x14ac:dyDescent="0.35">
      <c r="B256" t="s">
        <v>191</v>
      </c>
      <c r="C256">
        <v>5</v>
      </c>
      <c r="D256" t="e">
        <f t="shared" si="1"/>
        <v>#DIV/0!</v>
      </c>
      <c r="E256">
        <v>2</v>
      </c>
    </row>
    <row r="257" spans="2:5" hidden="1" x14ac:dyDescent="0.35">
      <c r="B257" t="s">
        <v>192</v>
      </c>
      <c r="C257">
        <v>20</v>
      </c>
      <c r="D257" t="e">
        <f t="shared" si="1"/>
        <v>#DIV/0!</v>
      </c>
      <c r="E257">
        <v>2</v>
      </c>
    </row>
    <row r="258" spans="2:5" hidden="1" x14ac:dyDescent="0.35">
      <c r="B258" t="s">
        <v>193</v>
      </c>
      <c r="C258">
        <v>10</v>
      </c>
      <c r="D258" t="e">
        <f t="shared" si="1"/>
        <v>#DIV/0!</v>
      </c>
      <c r="E258">
        <v>2</v>
      </c>
    </row>
    <row r="259" spans="2:5" hidden="1" x14ac:dyDescent="0.35">
      <c r="B259" t="s">
        <v>194</v>
      </c>
      <c r="C259">
        <v>15</v>
      </c>
      <c r="D259" t="e">
        <f t="shared" si="1"/>
        <v>#DIV/0!</v>
      </c>
      <c r="E259">
        <v>2</v>
      </c>
    </row>
    <row r="260" spans="2:5" hidden="1" x14ac:dyDescent="0.35">
      <c r="B260" t="s">
        <v>195</v>
      </c>
      <c r="C260">
        <v>10</v>
      </c>
      <c r="D260" t="e">
        <f t="shared" si="1"/>
        <v>#DIV/0!</v>
      </c>
      <c r="E260">
        <v>2</v>
      </c>
    </row>
    <row r="261" spans="2:5" hidden="1" x14ac:dyDescent="0.35">
      <c r="B261" t="s">
        <v>196</v>
      </c>
      <c r="C261">
        <v>15</v>
      </c>
      <c r="D261" t="e">
        <f t="shared" si="1"/>
        <v>#DIV/0!</v>
      </c>
      <c r="E261">
        <v>2</v>
      </c>
    </row>
    <row r="262" spans="2:5" hidden="1" x14ac:dyDescent="0.35">
      <c r="B262" t="s">
        <v>90</v>
      </c>
      <c r="E262" t="e">
        <f>((D251*E251)+(D252*E252)+(D253*E253) )/ 2</f>
        <v>#DIV/0!</v>
      </c>
    </row>
    <row r="263" spans="2:5" hidden="1" x14ac:dyDescent="0.35">
      <c r="B263" t="s">
        <v>61</v>
      </c>
      <c r="D263" t="s">
        <v>4</v>
      </c>
      <c r="E263" t="s">
        <v>83</v>
      </c>
    </row>
    <row r="264" spans="2:5" hidden="1" x14ac:dyDescent="0.35">
      <c r="B264" t="s">
        <v>62</v>
      </c>
      <c r="C264">
        <v>15</v>
      </c>
      <c r="D264" t="e">
        <f>C264/SUM($C$162:$C$168)</f>
        <v>#DIV/0!</v>
      </c>
      <c r="E264">
        <v>2</v>
      </c>
    </row>
    <row r="265" spans="2:5" hidden="1" x14ac:dyDescent="0.35">
      <c r="B265" t="s">
        <v>63</v>
      </c>
      <c r="C265">
        <v>5</v>
      </c>
      <c r="D265" t="e">
        <f t="shared" ref="D265:D270" si="2">C265/SUM($C$162:$C$168)</f>
        <v>#DIV/0!</v>
      </c>
      <c r="E265">
        <v>2</v>
      </c>
    </row>
    <row r="266" spans="2:5" hidden="1" x14ac:dyDescent="0.35">
      <c r="B266" t="s">
        <v>197</v>
      </c>
      <c r="C266">
        <v>20</v>
      </c>
      <c r="D266" t="e">
        <f t="shared" si="2"/>
        <v>#DIV/0!</v>
      </c>
      <c r="E266">
        <v>2</v>
      </c>
    </row>
    <row r="267" spans="2:5" hidden="1" x14ac:dyDescent="0.35">
      <c r="B267" t="s">
        <v>198</v>
      </c>
      <c r="C267">
        <v>10</v>
      </c>
      <c r="D267" t="e">
        <f t="shared" si="2"/>
        <v>#DIV/0!</v>
      </c>
      <c r="E267">
        <v>2</v>
      </c>
    </row>
    <row r="268" spans="2:5" hidden="1" x14ac:dyDescent="0.35">
      <c r="B268" t="s">
        <v>199</v>
      </c>
      <c r="C268">
        <v>15</v>
      </c>
      <c r="D268" t="e">
        <f t="shared" si="2"/>
        <v>#DIV/0!</v>
      </c>
      <c r="E268">
        <v>2</v>
      </c>
    </row>
    <row r="269" spans="2:5" hidden="1" x14ac:dyDescent="0.35">
      <c r="B269" t="s">
        <v>200</v>
      </c>
      <c r="C269">
        <v>10</v>
      </c>
      <c r="D269" t="e">
        <f t="shared" si="2"/>
        <v>#DIV/0!</v>
      </c>
      <c r="E269">
        <v>2</v>
      </c>
    </row>
    <row r="270" spans="2:5" hidden="1" x14ac:dyDescent="0.35">
      <c r="B270" t="s">
        <v>201</v>
      </c>
      <c r="C270">
        <v>15</v>
      </c>
      <c r="D270" t="e">
        <f t="shared" si="2"/>
        <v>#DIV/0!</v>
      </c>
      <c r="E270">
        <v>2</v>
      </c>
    </row>
    <row r="271" spans="2:5" hidden="1" x14ac:dyDescent="0.35">
      <c r="B271" t="s">
        <v>91</v>
      </c>
      <c r="E271" t="e">
        <f>((D264*E264)+(D265*E265) )/ 2</f>
        <v>#DIV/0!</v>
      </c>
    </row>
    <row r="272" spans="2:5" hidden="1" x14ac:dyDescent="0.35">
      <c r="B272" t="s">
        <v>64</v>
      </c>
      <c r="D272" t="s">
        <v>4</v>
      </c>
      <c r="E272" t="s">
        <v>83</v>
      </c>
    </row>
    <row r="273" spans="2:6" hidden="1" x14ac:dyDescent="0.35">
      <c r="B273" t="s">
        <v>65</v>
      </c>
      <c r="C273">
        <v>20</v>
      </c>
      <c r="D273" t="e">
        <f>C273/SUM($C$171:$C$177)</f>
        <v>#DIV/0!</v>
      </c>
      <c r="E273">
        <v>2</v>
      </c>
      <c r="F273" t="s">
        <v>95</v>
      </c>
    </row>
    <row r="274" spans="2:6" hidden="1" x14ac:dyDescent="0.35">
      <c r="B274" t="s">
        <v>112</v>
      </c>
      <c r="C274">
        <v>10</v>
      </c>
      <c r="D274" t="e">
        <f t="shared" ref="D274:D279" si="3">C274/SUM($C$171:$C$177)</f>
        <v>#DIV/0!</v>
      </c>
      <c r="E274">
        <v>2</v>
      </c>
    </row>
    <row r="275" spans="2:6" hidden="1" x14ac:dyDescent="0.35">
      <c r="B275" t="s">
        <v>202</v>
      </c>
      <c r="C275">
        <v>15</v>
      </c>
      <c r="D275" t="e">
        <f t="shared" si="3"/>
        <v>#DIV/0!</v>
      </c>
      <c r="E275">
        <v>2</v>
      </c>
    </row>
    <row r="276" spans="2:6" hidden="1" x14ac:dyDescent="0.35">
      <c r="B276" t="s">
        <v>203</v>
      </c>
      <c r="C276">
        <v>10</v>
      </c>
      <c r="D276" t="e">
        <f t="shared" si="3"/>
        <v>#DIV/0!</v>
      </c>
      <c r="E276">
        <v>2</v>
      </c>
    </row>
    <row r="277" spans="2:6" hidden="1" x14ac:dyDescent="0.35">
      <c r="B277" t="s">
        <v>204</v>
      </c>
      <c r="C277">
        <v>15</v>
      </c>
      <c r="D277" t="e">
        <f t="shared" si="3"/>
        <v>#DIV/0!</v>
      </c>
      <c r="E277">
        <v>2</v>
      </c>
    </row>
    <row r="278" spans="2:6" hidden="1" x14ac:dyDescent="0.35">
      <c r="B278" t="s">
        <v>205</v>
      </c>
      <c r="C278">
        <v>15</v>
      </c>
      <c r="D278" t="e">
        <f t="shared" si="3"/>
        <v>#DIV/0!</v>
      </c>
      <c r="E278">
        <v>2</v>
      </c>
    </row>
    <row r="279" spans="2:6" hidden="1" x14ac:dyDescent="0.35">
      <c r="B279" t="s">
        <v>206</v>
      </c>
      <c r="C279">
        <v>10</v>
      </c>
      <c r="D279" t="e">
        <f t="shared" si="3"/>
        <v>#DIV/0!</v>
      </c>
      <c r="E279">
        <v>2</v>
      </c>
    </row>
    <row r="280" spans="2:6" hidden="1" x14ac:dyDescent="0.35">
      <c r="B280" t="s">
        <v>92</v>
      </c>
      <c r="E280" t="e">
        <f>((D273*E273)+(D274*E274))/ 2</f>
        <v>#DIV/0!</v>
      </c>
    </row>
    <row r="281" spans="2:6" hidden="1" x14ac:dyDescent="0.35">
      <c r="B281">
        <f>B343</f>
        <v>0</v>
      </c>
      <c r="F281" t="str">
        <f>CONCATENATE("Overall Weight:   ", F343*100, "%")</f>
        <v>Overall Weight:   0%</v>
      </c>
    </row>
    <row r="282" spans="2:6" hidden="1" x14ac:dyDescent="0.35">
      <c r="B282" t="s">
        <v>96</v>
      </c>
      <c r="F282">
        <f>E418</f>
        <v>0</v>
      </c>
    </row>
    <row r="283" spans="2:6" hidden="1" x14ac:dyDescent="0.35">
      <c r="B283" t="s">
        <v>66</v>
      </c>
      <c r="D283" t="s">
        <v>4</v>
      </c>
      <c r="E283" t="s">
        <v>83</v>
      </c>
    </row>
    <row r="284" spans="2:6" hidden="1" x14ac:dyDescent="0.35">
      <c r="B284" t="s">
        <v>67</v>
      </c>
      <c r="C284">
        <v>20</v>
      </c>
      <c r="D284" t="e">
        <f>C284/SUM($C$182:$C$185)</f>
        <v>#DIV/0!</v>
      </c>
      <c r="E284">
        <v>2</v>
      </c>
    </row>
    <row r="285" spans="2:6" hidden="1" x14ac:dyDescent="0.35">
      <c r="B285" t="s">
        <v>113</v>
      </c>
      <c r="C285">
        <v>10</v>
      </c>
      <c r="D285" t="e">
        <f t="shared" ref="D285:D287" si="4">C285/SUM($C$182:$C$185)</f>
        <v>#DIV/0!</v>
      </c>
      <c r="E285">
        <v>2</v>
      </c>
    </row>
    <row r="286" spans="2:6" hidden="1" x14ac:dyDescent="0.35">
      <c r="B286" t="s">
        <v>207</v>
      </c>
      <c r="C286">
        <v>15</v>
      </c>
      <c r="D286" t="e">
        <f t="shared" si="4"/>
        <v>#DIV/0!</v>
      </c>
      <c r="E286">
        <v>2</v>
      </c>
    </row>
    <row r="287" spans="2:6" hidden="1" x14ac:dyDescent="0.35">
      <c r="B287" t="s">
        <v>208</v>
      </c>
      <c r="C287">
        <v>10</v>
      </c>
      <c r="D287" t="e">
        <f t="shared" si="4"/>
        <v>#DIV/0!</v>
      </c>
      <c r="E287">
        <v>2</v>
      </c>
    </row>
    <row r="288" spans="2:6" hidden="1" x14ac:dyDescent="0.35">
      <c r="B288" t="s">
        <v>97</v>
      </c>
      <c r="E288" t="e">
        <f>((D284*E284)+(D285*E285) )/ 2</f>
        <v>#DIV/0!</v>
      </c>
    </row>
    <row r="289" spans="2:5" hidden="1" x14ac:dyDescent="0.35">
      <c r="B289" t="s">
        <v>215</v>
      </c>
      <c r="D289" t="s">
        <v>4</v>
      </c>
      <c r="E289" t="s">
        <v>83</v>
      </c>
    </row>
    <row r="290" spans="2:5" hidden="1" x14ac:dyDescent="0.35">
      <c r="B290" t="s">
        <v>217</v>
      </c>
      <c r="C290">
        <v>20</v>
      </c>
      <c r="D290" t="e">
        <f>C290/SUM($C$188:$C$194)</f>
        <v>#DIV/0!</v>
      </c>
      <c r="E290">
        <v>2</v>
      </c>
    </row>
    <row r="291" spans="2:5" hidden="1" x14ac:dyDescent="0.35">
      <c r="B291" t="s">
        <v>218</v>
      </c>
      <c r="C291">
        <v>10</v>
      </c>
      <c r="D291" t="e">
        <f t="shared" ref="D291:D296" si="5">C291/SUM($C$188:$C$194)</f>
        <v>#DIV/0!</v>
      </c>
      <c r="E291">
        <v>2</v>
      </c>
    </row>
    <row r="292" spans="2:5" hidden="1" x14ac:dyDescent="0.35">
      <c r="B292" t="s">
        <v>219</v>
      </c>
      <c r="C292">
        <v>15</v>
      </c>
      <c r="D292" t="e">
        <f t="shared" si="5"/>
        <v>#DIV/0!</v>
      </c>
      <c r="E292">
        <v>2</v>
      </c>
    </row>
    <row r="293" spans="2:5" hidden="1" x14ac:dyDescent="0.35">
      <c r="B293" t="s">
        <v>220</v>
      </c>
      <c r="C293">
        <v>10</v>
      </c>
      <c r="D293" t="e">
        <f t="shared" si="5"/>
        <v>#DIV/0!</v>
      </c>
      <c r="E293">
        <v>2</v>
      </c>
    </row>
    <row r="294" spans="2:5" hidden="1" x14ac:dyDescent="0.35">
      <c r="B294" t="s">
        <v>221</v>
      </c>
      <c r="C294">
        <v>5</v>
      </c>
      <c r="D294" t="e">
        <f t="shared" si="5"/>
        <v>#DIV/0!</v>
      </c>
      <c r="E294">
        <v>2</v>
      </c>
    </row>
    <row r="295" spans="2:5" hidden="1" x14ac:dyDescent="0.35">
      <c r="B295" t="s">
        <v>222</v>
      </c>
      <c r="C295">
        <v>20</v>
      </c>
      <c r="D295" t="e">
        <f t="shared" si="5"/>
        <v>#DIV/0!</v>
      </c>
    </row>
    <row r="296" spans="2:5" hidden="1" x14ac:dyDescent="0.35">
      <c r="B296" t="s">
        <v>223</v>
      </c>
      <c r="C296">
        <v>10</v>
      </c>
      <c r="D296" t="e">
        <f t="shared" si="5"/>
        <v>#DIV/0!</v>
      </c>
    </row>
    <row r="297" spans="2:5" hidden="1" x14ac:dyDescent="0.35">
      <c r="B297" t="s">
        <v>216</v>
      </c>
      <c r="E297" t="e">
        <f>((D291*E291)+(D292*E292) )/ 2</f>
        <v>#DIV/0!</v>
      </c>
    </row>
    <row r="298" spans="2:5" hidden="1" x14ac:dyDescent="0.35">
      <c r="B298" t="s">
        <v>68</v>
      </c>
      <c r="D298" t="s">
        <v>4</v>
      </c>
      <c r="E298" t="s">
        <v>83</v>
      </c>
    </row>
    <row r="299" spans="2:5" hidden="1" x14ac:dyDescent="0.35">
      <c r="B299" t="s">
        <v>69</v>
      </c>
      <c r="C299">
        <v>15</v>
      </c>
      <c r="D299" t="e">
        <f>C299/SUM($C$197:$C$201)</f>
        <v>#DIV/0!</v>
      </c>
      <c r="E299">
        <v>2</v>
      </c>
    </row>
    <row r="300" spans="2:5" hidden="1" x14ac:dyDescent="0.35">
      <c r="B300" t="s">
        <v>70</v>
      </c>
      <c r="C300">
        <v>10</v>
      </c>
      <c r="D300" t="e">
        <f t="shared" ref="D300:D303" si="6">C300/SUM($C$197:$C$201)</f>
        <v>#DIV/0!</v>
      </c>
      <c r="E300">
        <v>2</v>
      </c>
    </row>
    <row r="301" spans="2:5" hidden="1" x14ac:dyDescent="0.35">
      <c r="B301" t="s">
        <v>71</v>
      </c>
      <c r="C301">
        <v>5</v>
      </c>
      <c r="D301" t="e">
        <f t="shared" si="6"/>
        <v>#DIV/0!</v>
      </c>
      <c r="E301">
        <v>2</v>
      </c>
    </row>
    <row r="302" spans="2:5" hidden="1" x14ac:dyDescent="0.35">
      <c r="B302" t="s">
        <v>72</v>
      </c>
      <c r="C302">
        <v>20</v>
      </c>
      <c r="D302" t="e">
        <f t="shared" si="6"/>
        <v>#DIV/0!</v>
      </c>
      <c r="E302">
        <v>1</v>
      </c>
    </row>
    <row r="303" spans="2:5" hidden="1" x14ac:dyDescent="0.35">
      <c r="B303" t="s">
        <v>209</v>
      </c>
      <c r="C303">
        <v>10</v>
      </c>
      <c r="D303" t="e">
        <f t="shared" si="6"/>
        <v>#DIV/0!</v>
      </c>
      <c r="E303">
        <v>1</v>
      </c>
    </row>
    <row r="304" spans="2:5" hidden="1" x14ac:dyDescent="0.35">
      <c r="B304" t="s">
        <v>98</v>
      </c>
      <c r="E304" t="e">
        <f>((D299*E299)+(D300*E300)+(D301*E301)+(D302*E302) )/ 2</f>
        <v>#DIV/0!</v>
      </c>
    </row>
    <row r="305" spans="2:5" hidden="1" x14ac:dyDescent="0.35">
      <c r="B305" t="s">
        <v>73</v>
      </c>
      <c r="D305" t="s">
        <v>4</v>
      </c>
      <c r="E305" t="s">
        <v>83</v>
      </c>
    </row>
    <row r="306" spans="2:5" hidden="1" x14ac:dyDescent="0.35">
      <c r="B306" t="s">
        <v>74</v>
      </c>
      <c r="C306">
        <v>15</v>
      </c>
      <c r="D306" t="e">
        <f>C306/SUM($C$204:$C$211)</f>
        <v>#DIV/0!</v>
      </c>
      <c r="E306">
        <v>2</v>
      </c>
    </row>
    <row r="307" spans="2:5" hidden="1" x14ac:dyDescent="0.35">
      <c r="B307" t="s">
        <v>75</v>
      </c>
      <c r="C307">
        <v>10</v>
      </c>
      <c r="D307" t="e">
        <f t="shared" ref="D307:D313" si="7">C307/SUM($C$204:$C$211)</f>
        <v>#DIV/0!</v>
      </c>
      <c r="E307">
        <v>2</v>
      </c>
    </row>
    <row r="308" spans="2:5" hidden="1" x14ac:dyDescent="0.35">
      <c r="B308" t="s">
        <v>76</v>
      </c>
      <c r="C308">
        <v>5</v>
      </c>
      <c r="D308" t="e">
        <f t="shared" si="7"/>
        <v>#DIV/0!</v>
      </c>
      <c r="E308">
        <v>0.01</v>
      </c>
    </row>
    <row r="309" spans="2:5" hidden="1" x14ac:dyDescent="0.35">
      <c r="B309" t="s">
        <v>210</v>
      </c>
      <c r="C309">
        <v>20</v>
      </c>
      <c r="D309" t="e">
        <f t="shared" si="7"/>
        <v>#DIV/0!</v>
      </c>
      <c r="E309">
        <v>2</v>
      </c>
    </row>
    <row r="310" spans="2:5" hidden="1" x14ac:dyDescent="0.35">
      <c r="B310" t="s">
        <v>211</v>
      </c>
      <c r="C310">
        <v>10</v>
      </c>
      <c r="D310" t="e">
        <f t="shared" si="7"/>
        <v>#DIV/0!</v>
      </c>
      <c r="E310">
        <v>1</v>
      </c>
    </row>
    <row r="311" spans="2:5" hidden="1" x14ac:dyDescent="0.35">
      <c r="B311" t="s">
        <v>212</v>
      </c>
      <c r="C311">
        <v>15</v>
      </c>
      <c r="D311" t="e">
        <f t="shared" si="7"/>
        <v>#DIV/0!</v>
      </c>
      <c r="E311">
        <v>2</v>
      </c>
    </row>
    <row r="312" spans="2:5" hidden="1" x14ac:dyDescent="0.35">
      <c r="B312" t="s">
        <v>213</v>
      </c>
      <c r="C312">
        <v>10</v>
      </c>
      <c r="D312" t="e">
        <f t="shared" si="7"/>
        <v>#DIV/0!</v>
      </c>
      <c r="E312">
        <v>2</v>
      </c>
    </row>
    <row r="313" spans="2:5" hidden="1" x14ac:dyDescent="0.35">
      <c r="B313" t="s">
        <v>214</v>
      </c>
      <c r="C313">
        <v>5</v>
      </c>
      <c r="D313" t="e">
        <f t="shared" si="7"/>
        <v>#DIV/0!</v>
      </c>
      <c r="E313">
        <v>1</v>
      </c>
    </row>
  </sheetData>
  <sortState xmlns:xlrd2="http://schemas.microsoft.com/office/spreadsheetml/2017/richdata2" ref="A12:E16">
    <sortCondition ref="A12:A16"/>
  </sortState>
  <mergeCells count="28">
    <mergeCell ref="B65:D65"/>
    <mergeCell ref="B86:D86"/>
    <mergeCell ref="B134:C134"/>
    <mergeCell ref="B105:C105"/>
    <mergeCell ref="B112:C112"/>
    <mergeCell ref="B121:C121"/>
    <mergeCell ref="B128:C128"/>
    <mergeCell ref="B36:D36"/>
    <mergeCell ref="B1:E1"/>
    <mergeCell ref="C3:D3"/>
    <mergeCell ref="C4:D4"/>
    <mergeCell ref="C5:D5"/>
    <mergeCell ref="C6:D6"/>
    <mergeCell ref="C10:D10"/>
    <mergeCell ref="G1:J1"/>
    <mergeCell ref="H3:I3"/>
    <mergeCell ref="H4:I4"/>
    <mergeCell ref="H5:I5"/>
    <mergeCell ref="H6:I6"/>
    <mergeCell ref="G112:H112"/>
    <mergeCell ref="G121:H121"/>
    <mergeCell ref="G128:H128"/>
    <mergeCell ref="G134:H134"/>
    <mergeCell ref="H10:I10"/>
    <mergeCell ref="G36:I36"/>
    <mergeCell ref="G65:I65"/>
    <mergeCell ref="G86:I86"/>
    <mergeCell ref="G105:H105"/>
  </mergeCells>
  <pageMargins left="0.25" right="0.25" top="0.75" bottom="0.75" header="0.3" footer="0.3"/>
  <pageSetup scale="28" fitToHeight="0" orientation="portrait" r:id="rId1"/>
  <ignoredErrors>
    <ignoredError sqref="B12:D100 G12:I100" unlockedFormula="1"/>
  </ignoredErrors>
  <extLst>
    <ext xmlns:x14="http://schemas.microsoft.com/office/spreadsheetml/2009/9/main" uri="{CCE6A557-97BC-4b89-ADB6-D9C93CAAB3DF}">
      <x14:dataValidations xmlns:xm="http://schemas.microsoft.com/office/excel/2006/main" count="1">
        <x14:dataValidation type="list" allowBlank="1" showInputMessage="1" showErrorMessage="1" xr:uid="{8BA3BA6B-8D04-462D-BF73-E46C0F87DB61}">
          <x14:formula1>
            <xm:f>'Background Data'!$F$10:$F$12</xm:f>
          </x14:formula1>
          <xm:sqref>I30:I33 D12:D15 D52:D53 D38:D41 D92:D95 D18:D21 D88:D89 D82:D83 D78:D79 D73:D75 D67:D70 D60:D62 D56:D57 D44:D45 D24:D27 D48:D49 D102:D103 D30:D33 D98:D100 I12:I15 I52:I53 I38:I41 I92:I95 I18:I21 I88:I89 I82:I83 I78:I79 I73:I75 I67:I70 I60:I62 I56:I57 I44:I45 I24:I27 I48:I49 I102:I103 I98:I100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131C78-479E-409E-B788-82804DBF8F80}">
  <dimension ref="A1:G135"/>
  <sheetViews>
    <sheetView view="pageBreakPreview" topLeftCell="A74" zoomScaleNormal="100" zoomScaleSheetLayoutView="100" workbookViewId="0">
      <selection activeCell="F129" sqref="F129"/>
    </sheetView>
  </sheetViews>
  <sheetFormatPr defaultRowHeight="14.5" x14ac:dyDescent="0.35"/>
  <cols>
    <col min="3" max="3" width="48.7265625" bestFit="1" customWidth="1"/>
    <col min="4" max="5" width="8.26953125" bestFit="1" customWidth="1"/>
  </cols>
  <sheetData>
    <row r="1" spans="1:7" ht="33.5" x14ac:dyDescent="0.35">
      <c r="A1" s="10"/>
      <c r="B1" s="10"/>
      <c r="C1" s="118" t="s">
        <v>243</v>
      </c>
      <c r="D1" s="10"/>
      <c r="E1" s="10"/>
      <c r="F1" s="10"/>
      <c r="G1" s="10"/>
    </row>
    <row r="2" spans="1:7" ht="18.5" x14ac:dyDescent="0.35">
      <c r="A2" s="10"/>
      <c r="B2" s="121" t="s">
        <v>240</v>
      </c>
      <c r="C2" s="87"/>
      <c r="D2" s="10"/>
      <c r="E2" s="10"/>
      <c r="F2" s="10"/>
      <c r="G2" s="10"/>
    </row>
    <row r="3" spans="1:7" ht="18.5" x14ac:dyDescent="0.35">
      <c r="A3" s="10"/>
      <c r="B3" s="121" t="s">
        <v>1</v>
      </c>
      <c r="C3" s="87"/>
      <c r="D3" s="10"/>
      <c r="E3" s="10"/>
      <c r="F3" s="10"/>
      <c r="G3" s="10"/>
    </row>
    <row r="4" spans="1:7" ht="18.5" x14ac:dyDescent="0.35">
      <c r="A4" s="10"/>
      <c r="B4" s="119" t="s">
        <v>241</v>
      </c>
      <c r="C4" s="87"/>
      <c r="D4" s="10"/>
      <c r="E4" s="10"/>
      <c r="F4" s="10"/>
      <c r="G4" s="10"/>
    </row>
    <row r="5" spans="1:7" ht="18.5" x14ac:dyDescent="0.35">
      <c r="A5" s="10"/>
      <c r="B5" s="120" t="s">
        <v>242</v>
      </c>
      <c r="C5" s="87"/>
      <c r="D5" s="10"/>
      <c r="E5" s="10"/>
      <c r="F5" s="10"/>
      <c r="G5" s="10"/>
    </row>
    <row r="6" spans="1:7" x14ac:dyDescent="0.35">
      <c r="A6" s="10"/>
      <c r="B6" s="10"/>
      <c r="C6" s="10"/>
      <c r="D6" s="10"/>
      <c r="E6" s="10"/>
      <c r="F6" s="10"/>
      <c r="G6" s="10"/>
    </row>
    <row r="7" spans="1:7" x14ac:dyDescent="0.35">
      <c r="A7" s="10"/>
      <c r="B7" s="10"/>
      <c r="C7" s="10"/>
      <c r="D7" s="10"/>
      <c r="E7" s="10"/>
      <c r="F7" s="10"/>
      <c r="G7" s="10"/>
    </row>
    <row r="8" spans="1:7" ht="21" x14ac:dyDescent="0.5">
      <c r="A8" s="117"/>
      <c r="B8" s="117"/>
      <c r="C8" s="10"/>
      <c r="D8" s="10"/>
      <c r="E8" s="10"/>
      <c r="F8" s="10"/>
      <c r="G8" s="10"/>
    </row>
    <row r="9" spans="1:7" x14ac:dyDescent="0.35">
      <c r="A9" s="10"/>
      <c r="B9" s="10"/>
      <c r="C9" s="10"/>
      <c r="D9" s="10"/>
      <c r="E9" s="10"/>
      <c r="F9" s="10"/>
      <c r="G9" s="10"/>
    </row>
    <row r="10" spans="1:7" x14ac:dyDescent="0.35">
      <c r="A10" s="10"/>
      <c r="B10" s="10"/>
      <c r="C10" s="10"/>
      <c r="D10" s="10"/>
      <c r="E10" s="10"/>
      <c r="F10" s="10"/>
      <c r="G10" s="10"/>
    </row>
    <row r="11" spans="1:7" x14ac:dyDescent="0.35">
      <c r="A11" s="10"/>
      <c r="B11" s="10"/>
      <c r="C11" s="10"/>
      <c r="D11" s="10"/>
      <c r="E11" s="10"/>
      <c r="F11" s="10"/>
      <c r="G11" s="10"/>
    </row>
    <row r="12" spans="1:7" x14ac:dyDescent="0.35">
      <c r="A12" s="10"/>
      <c r="B12" s="10"/>
      <c r="C12" s="10"/>
      <c r="D12" s="10"/>
      <c r="E12" s="10"/>
      <c r="F12" s="10"/>
      <c r="G12" s="10"/>
    </row>
    <row r="13" spans="1:7" x14ac:dyDescent="0.35">
      <c r="A13" s="10"/>
      <c r="B13" s="10"/>
      <c r="C13" s="10"/>
      <c r="D13" s="10"/>
      <c r="E13" s="10"/>
      <c r="F13" s="10"/>
      <c r="G13" s="10"/>
    </row>
    <row r="14" spans="1:7" x14ac:dyDescent="0.35">
      <c r="A14" s="10"/>
      <c r="B14" s="10"/>
      <c r="C14" s="10"/>
      <c r="D14" s="10"/>
      <c r="E14" s="10"/>
      <c r="F14" s="10"/>
      <c r="G14" s="10"/>
    </row>
    <row r="15" spans="1:7" x14ac:dyDescent="0.35">
      <c r="A15" s="10"/>
      <c r="B15" s="10"/>
      <c r="C15" s="10"/>
      <c r="D15" s="10"/>
      <c r="E15" s="10"/>
      <c r="F15" s="10"/>
      <c r="G15" s="10"/>
    </row>
    <row r="16" spans="1:7" x14ac:dyDescent="0.35">
      <c r="A16" s="10"/>
      <c r="B16" s="10"/>
      <c r="C16" s="10"/>
      <c r="D16" s="10"/>
      <c r="E16" s="10"/>
      <c r="F16" s="10"/>
      <c r="G16" s="10"/>
    </row>
    <row r="17" spans="1:7" x14ac:dyDescent="0.35">
      <c r="A17" s="10"/>
      <c r="B17" s="10"/>
      <c r="C17" s="10"/>
      <c r="D17" s="10"/>
      <c r="E17" s="10"/>
      <c r="F17" s="10"/>
      <c r="G17" s="10"/>
    </row>
    <row r="18" spans="1:7" x14ac:dyDescent="0.35">
      <c r="A18" s="10"/>
      <c r="B18" s="10"/>
      <c r="C18" s="10"/>
      <c r="D18" s="10"/>
      <c r="E18" s="10"/>
      <c r="F18" s="10"/>
      <c r="G18" s="10"/>
    </row>
    <row r="19" spans="1:7" x14ac:dyDescent="0.35">
      <c r="A19" s="10"/>
      <c r="B19" s="10"/>
      <c r="C19" s="10"/>
      <c r="D19" s="10"/>
      <c r="E19" s="10"/>
      <c r="F19" s="10"/>
      <c r="G19" s="10"/>
    </row>
    <row r="20" spans="1:7" x14ac:dyDescent="0.35">
      <c r="A20" s="10"/>
      <c r="B20" s="10"/>
      <c r="C20" s="10"/>
      <c r="D20" s="10"/>
      <c r="E20" s="10"/>
      <c r="F20" s="10"/>
      <c r="G20" s="10"/>
    </row>
    <row r="21" spans="1:7" x14ac:dyDescent="0.35">
      <c r="A21" s="10"/>
      <c r="B21" s="10"/>
      <c r="C21" s="10"/>
      <c r="D21" s="10"/>
      <c r="E21" s="10"/>
      <c r="F21" s="10"/>
      <c r="G21" s="10"/>
    </row>
    <row r="22" spans="1:7" x14ac:dyDescent="0.35">
      <c r="A22" s="10"/>
      <c r="B22" s="10"/>
      <c r="C22" s="10"/>
      <c r="D22" s="10"/>
      <c r="E22" s="10"/>
      <c r="F22" s="10"/>
      <c r="G22" s="10"/>
    </row>
    <row r="23" spans="1:7" x14ac:dyDescent="0.35">
      <c r="A23" s="10"/>
      <c r="B23" s="10"/>
      <c r="C23" s="10"/>
      <c r="D23" s="10"/>
      <c r="E23" s="10"/>
      <c r="F23" s="10"/>
      <c r="G23" s="10"/>
    </row>
    <row r="24" spans="1:7" x14ac:dyDescent="0.35">
      <c r="A24" s="10"/>
      <c r="B24" s="10"/>
      <c r="C24" s="10"/>
      <c r="D24" s="10"/>
      <c r="E24" s="10"/>
      <c r="F24" s="10"/>
      <c r="G24" s="10"/>
    </row>
    <row r="25" spans="1:7" x14ac:dyDescent="0.35">
      <c r="A25" s="10"/>
      <c r="B25" s="10"/>
      <c r="C25" s="10"/>
      <c r="D25" s="10"/>
      <c r="E25" s="10"/>
      <c r="F25" s="10"/>
      <c r="G25" s="10"/>
    </row>
    <row r="26" spans="1:7" x14ac:dyDescent="0.35">
      <c r="A26" s="10"/>
      <c r="B26" s="10"/>
      <c r="C26" s="10"/>
      <c r="D26" s="10"/>
      <c r="E26" s="10"/>
      <c r="F26" s="10"/>
      <c r="G26" s="10"/>
    </row>
    <row r="27" spans="1:7" x14ac:dyDescent="0.35">
      <c r="A27" s="10"/>
      <c r="B27" s="10"/>
      <c r="C27" s="10"/>
      <c r="D27" s="10"/>
      <c r="E27" s="10"/>
      <c r="F27" s="10"/>
      <c r="G27" s="10"/>
    </row>
    <row r="28" spans="1:7" x14ac:dyDescent="0.35">
      <c r="A28" s="10"/>
      <c r="B28" s="10"/>
      <c r="C28" s="10"/>
      <c r="D28" s="10"/>
      <c r="E28" s="10"/>
      <c r="F28" s="10"/>
      <c r="G28" s="10"/>
    </row>
    <row r="29" spans="1:7" x14ac:dyDescent="0.35">
      <c r="A29" s="10"/>
      <c r="B29" s="10"/>
      <c r="C29" s="10"/>
      <c r="D29" s="10"/>
      <c r="E29" s="10"/>
      <c r="F29" s="10"/>
      <c r="G29" s="10"/>
    </row>
    <row r="30" spans="1:7" x14ac:dyDescent="0.35">
      <c r="A30" s="10"/>
      <c r="B30" s="10"/>
      <c r="C30" s="10"/>
      <c r="D30" s="10"/>
      <c r="E30" s="10"/>
      <c r="F30" s="10"/>
      <c r="G30" s="10"/>
    </row>
    <row r="31" spans="1:7" x14ac:dyDescent="0.35">
      <c r="A31" s="10"/>
      <c r="B31" s="10"/>
      <c r="C31" s="10"/>
      <c r="D31" s="10"/>
      <c r="E31" s="10"/>
      <c r="F31" s="10"/>
      <c r="G31" s="10"/>
    </row>
    <row r="32" spans="1:7" x14ac:dyDescent="0.35">
      <c r="A32" s="10"/>
      <c r="B32" s="10"/>
      <c r="C32" s="10"/>
      <c r="D32" s="10"/>
      <c r="E32" s="10"/>
      <c r="F32" s="10"/>
      <c r="G32" s="10"/>
    </row>
    <row r="33" spans="1:7" x14ac:dyDescent="0.35">
      <c r="A33" s="10"/>
      <c r="B33" s="10"/>
      <c r="C33" s="10"/>
      <c r="D33" s="10"/>
      <c r="E33" s="10"/>
      <c r="F33" s="10"/>
      <c r="G33" s="10"/>
    </row>
    <row r="34" spans="1:7" x14ac:dyDescent="0.35">
      <c r="A34" s="10"/>
      <c r="B34" s="10"/>
      <c r="C34" s="10"/>
      <c r="D34" s="10"/>
      <c r="E34" s="10"/>
      <c r="F34" s="10"/>
      <c r="G34" s="10"/>
    </row>
    <row r="35" spans="1:7" x14ac:dyDescent="0.35">
      <c r="A35" s="10"/>
      <c r="B35" s="10"/>
      <c r="C35" s="10"/>
      <c r="D35" s="10"/>
      <c r="E35" s="10"/>
      <c r="F35" s="10"/>
      <c r="G35" s="10"/>
    </row>
    <row r="36" spans="1:7" x14ac:dyDescent="0.35">
      <c r="A36" s="10"/>
      <c r="B36" s="10"/>
      <c r="C36" s="10"/>
      <c r="D36" s="10"/>
      <c r="E36" s="10"/>
      <c r="F36" s="10"/>
      <c r="G36" s="10"/>
    </row>
    <row r="37" spans="1:7" x14ac:dyDescent="0.35">
      <c r="A37" s="10"/>
      <c r="B37" s="10"/>
      <c r="C37" s="10"/>
      <c r="D37" s="10"/>
      <c r="E37" s="10"/>
      <c r="F37" s="10"/>
      <c r="G37" s="10"/>
    </row>
    <row r="38" spans="1:7" x14ac:dyDescent="0.35">
      <c r="A38" s="10"/>
      <c r="B38" s="10"/>
      <c r="C38" s="10"/>
      <c r="D38" s="10"/>
      <c r="E38" s="10"/>
      <c r="F38" s="10"/>
      <c r="G38" s="10"/>
    </row>
    <row r="39" spans="1:7" x14ac:dyDescent="0.35">
      <c r="A39" s="10"/>
      <c r="B39" s="10"/>
      <c r="C39" s="10"/>
      <c r="D39" s="10"/>
      <c r="E39" s="10"/>
      <c r="F39" s="10"/>
      <c r="G39" s="10"/>
    </row>
    <row r="40" spans="1:7" x14ac:dyDescent="0.35">
      <c r="A40" s="10"/>
      <c r="B40" s="10"/>
      <c r="C40" s="10"/>
      <c r="D40" s="10"/>
      <c r="E40" s="10"/>
      <c r="F40" s="10"/>
      <c r="G40" s="10"/>
    </row>
    <row r="41" spans="1:7" x14ac:dyDescent="0.35">
      <c r="A41" s="10"/>
      <c r="B41" s="10"/>
      <c r="C41" s="10"/>
      <c r="D41" s="10"/>
      <c r="E41" s="10"/>
      <c r="F41" s="10"/>
      <c r="G41" s="10"/>
    </row>
    <row r="42" spans="1:7" x14ac:dyDescent="0.35">
      <c r="A42" s="10"/>
      <c r="B42" s="10"/>
      <c r="C42" s="10"/>
      <c r="D42" s="10"/>
      <c r="E42" s="10"/>
      <c r="F42" s="10"/>
      <c r="G42" s="10"/>
    </row>
    <row r="43" spans="1:7" x14ac:dyDescent="0.35">
      <c r="A43" s="10"/>
      <c r="B43" s="10"/>
      <c r="C43" s="10"/>
      <c r="D43" s="10"/>
      <c r="E43" s="10"/>
      <c r="F43" s="10"/>
      <c r="G43" s="10"/>
    </row>
    <row r="44" spans="1:7" x14ac:dyDescent="0.35">
      <c r="A44" s="10"/>
      <c r="B44" s="10"/>
      <c r="C44" s="10"/>
      <c r="D44" s="10"/>
      <c r="E44" s="10"/>
      <c r="F44" s="10"/>
      <c r="G44" s="10"/>
    </row>
    <row r="45" spans="1:7" x14ac:dyDescent="0.35">
      <c r="A45" s="10"/>
      <c r="B45" s="10"/>
      <c r="C45" s="10"/>
      <c r="D45" s="10"/>
      <c r="E45" s="10"/>
      <c r="F45" s="10"/>
      <c r="G45" s="10"/>
    </row>
    <row r="46" spans="1:7" ht="15" thickBot="1" x14ac:dyDescent="0.4">
      <c r="A46" s="10"/>
      <c r="B46" s="10"/>
      <c r="C46" s="10"/>
      <c r="D46" s="10"/>
      <c r="E46" s="10"/>
      <c r="F46" s="10"/>
      <c r="G46" s="10"/>
    </row>
    <row r="47" spans="1:7" ht="24" thickBot="1" x14ac:dyDescent="0.6">
      <c r="A47" s="10"/>
      <c r="B47" s="10"/>
      <c r="C47" s="39" t="s">
        <v>5</v>
      </c>
      <c r="D47" s="82" t="s">
        <v>232</v>
      </c>
      <c r="E47" s="82" t="s">
        <v>231</v>
      </c>
      <c r="F47" s="10"/>
      <c r="G47" s="10"/>
    </row>
    <row r="48" spans="1:7" ht="15" thickBot="1" x14ac:dyDescent="0.4">
      <c r="A48" s="10"/>
      <c r="B48" s="10"/>
      <c r="C48" s="114" t="s">
        <v>233</v>
      </c>
      <c r="D48" s="116">
        <f>'Full On-Site Audit Sheet'!E224</f>
        <v>0.68088084464560938</v>
      </c>
      <c r="E48" s="115">
        <f>'Supplier Self Audit Sheet'!D112</f>
        <v>0</v>
      </c>
      <c r="F48" s="10"/>
      <c r="G48" s="10"/>
    </row>
    <row r="49" spans="1:7" ht="15" thickBot="1" x14ac:dyDescent="0.4">
      <c r="A49" s="10"/>
      <c r="B49" s="10"/>
      <c r="C49" s="40" t="s">
        <v>18</v>
      </c>
      <c r="D49" s="84">
        <f>'Full On-Site Audit Sheet'!E219</f>
        <v>0.74</v>
      </c>
      <c r="E49" s="83">
        <f>'Supplier Self Audit Sheet'!D108</f>
        <v>0</v>
      </c>
      <c r="F49" s="10"/>
      <c r="G49" s="10"/>
    </row>
    <row r="50" spans="1:7" ht="15" thickBot="1" x14ac:dyDescent="0.4">
      <c r="A50" s="10"/>
      <c r="B50" s="10"/>
      <c r="C50" s="40" t="s">
        <v>22</v>
      </c>
      <c r="D50" s="43">
        <f>'Full On-Site Audit Sheet'!E220</f>
        <v>0.66666666666666674</v>
      </c>
      <c r="E50" s="42">
        <f>'Supplier Self Audit Sheet'!D109</f>
        <v>0</v>
      </c>
      <c r="F50" s="10"/>
      <c r="G50" s="10"/>
    </row>
    <row r="51" spans="1:7" ht="15" thickBot="1" x14ac:dyDescent="0.4">
      <c r="A51" s="10"/>
      <c r="B51" s="10"/>
      <c r="C51" s="40" t="s">
        <v>27</v>
      </c>
      <c r="D51" s="43">
        <f>'Full On-Site Audit Sheet'!E221</f>
        <v>0.61538461538461542</v>
      </c>
      <c r="E51" s="42">
        <f>'Supplier Self Audit Sheet'!D110</f>
        <v>0</v>
      </c>
      <c r="F51" s="10"/>
      <c r="G51" s="10"/>
    </row>
    <row r="52" spans="1:7" ht="15" thickBot="1" x14ac:dyDescent="0.4">
      <c r="A52" s="10"/>
      <c r="B52" s="10"/>
      <c r="C52" s="40" t="s">
        <v>79</v>
      </c>
      <c r="D52" s="43">
        <f>'Full On-Site Audit Sheet'!E223</f>
        <v>0.88235294117676477</v>
      </c>
      <c r="E52" s="42">
        <f>'Supplier Self Audit Sheet'!D111</f>
        <v>0</v>
      </c>
      <c r="F52" s="10"/>
      <c r="G52" s="10"/>
    </row>
    <row r="53" spans="1:7" ht="15" thickBot="1" x14ac:dyDescent="0.4">
      <c r="A53" s="10"/>
      <c r="B53" s="10"/>
      <c r="C53" s="114" t="s">
        <v>130</v>
      </c>
      <c r="D53" s="48">
        <f>'Full On-Site Audit Sheet'!E222</f>
        <v>0.49999999999999994</v>
      </c>
      <c r="E53" s="47"/>
      <c r="F53" s="10"/>
      <c r="G53" s="10"/>
    </row>
    <row r="54" spans="1:7" x14ac:dyDescent="0.35">
      <c r="A54" s="10"/>
      <c r="B54" s="10"/>
      <c r="C54" s="10"/>
      <c r="D54" s="10"/>
      <c r="E54" s="10"/>
      <c r="F54" s="10"/>
      <c r="G54" s="10"/>
    </row>
    <row r="55" spans="1:7" x14ac:dyDescent="0.35">
      <c r="A55" s="10"/>
      <c r="B55" s="10"/>
      <c r="C55" s="10"/>
      <c r="D55" s="10"/>
      <c r="E55" s="10"/>
      <c r="F55" s="10"/>
      <c r="G55" s="10"/>
    </row>
    <row r="56" spans="1:7" x14ac:dyDescent="0.35">
      <c r="A56" s="10"/>
      <c r="B56" s="10"/>
      <c r="C56" s="10"/>
      <c r="D56" s="10"/>
      <c r="E56" s="10"/>
      <c r="F56" s="10"/>
      <c r="G56" s="10"/>
    </row>
    <row r="57" spans="1:7" x14ac:dyDescent="0.35">
      <c r="A57" s="10"/>
      <c r="B57" s="10"/>
      <c r="C57" s="10"/>
      <c r="D57" s="10"/>
      <c r="E57" s="10"/>
      <c r="F57" s="10"/>
      <c r="G57" s="10"/>
    </row>
    <row r="58" spans="1:7" x14ac:dyDescent="0.35">
      <c r="A58" s="10"/>
      <c r="B58" s="10"/>
      <c r="C58" s="10"/>
      <c r="D58" s="10"/>
      <c r="E58" s="10"/>
      <c r="F58" s="10"/>
      <c r="G58" s="10"/>
    </row>
    <row r="59" spans="1:7" x14ac:dyDescent="0.35">
      <c r="A59" s="10"/>
      <c r="B59" s="10"/>
      <c r="C59" s="10"/>
      <c r="D59" s="10"/>
      <c r="E59" s="10"/>
      <c r="F59" s="10"/>
      <c r="G59" s="10"/>
    </row>
    <row r="60" spans="1:7" x14ac:dyDescent="0.35">
      <c r="A60" s="10"/>
      <c r="B60" s="10"/>
      <c r="C60" s="10"/>
      <c r="D60" s="10"/>
      <c r="E60" s="10"/>
      <c r="F60" s="10"/>
      <c r="G60" s="10"/>
    </row>
    <row r="61" spans="1:7" x14ac:dyDescent="0.35">
      <c r="A61" s="10"/>
      <c r="B61" s="10"/>
      <c r="C61" s="10"/>
      <c r="D61" s="10"/>
      <c r="E61" s="10"/>
      <c r="F61" s="10"/>
      <c r="G61" s="10"/>
    </row>
    <row r="62" spans="1:7" x14ac:dyDescent="0.35">
      <c r="A62" s="10"/>
      <c r="B62" s="10"/>
      <c r="C62" s="10"/>
      <c r="D62" s="10"/>
      <c r="E62" s="10"/>
      <c r="F62" s="10"/>
      <c r="G62" s="10"/>
    </row>
    <row r="63" spans="1:7" x14ac:dyDescent="0.35">
      <c r="A63" s="10"/>
      <c r="B63" s="10"/>
      <c r="C63" s="10"/>
      <c r="D63" s="10"/>
      <c r="E63" s="10"/>
      <c r="F63" s="10"/>
      <c r="G63" s="10"/>
    </row>
    <row r="64" spans="1:7" x14ac:dyDescent="0.35">
      <c r="A64" s="10"/>
      <c r="B64" s="10"/>
      <c r="C64" s="10"/>
      <c r="D64" s="10"/>
      <c r="E64" s="10"/>
      <c r="F64" s="10"/>
      <c r="G64" s="10"/>
    </row>
    <row r="65" spans="1:7" x14ac:dyDescent="0.35">
      <c r="A65" s="10"/>
      <c r="B65" s="10"/>
      <c r="C65" s="10"/>
      <c r="D65" s="10"/>
      <c r="E65" s="10"/>
      <c r="F65" s="10"/>
      <c r="G65" s="10"/>
    </row>
    <row r="66" spans="1:7" x14ac:dyDescent="0.35">
      <c r="A66" s="10"/>
      <c r="B66" s="10"/>
      <c r="C66" s="10"/>
      <c r="D66" s="10"/>
      <c r="E66" s="10"/>
      <c r="F66" s="10"/>
      <c r="G66" s="10"/>
    </row>
    <row r="67" spans="1:7" x14ac:dyDescent="0.35">
      <c r="A67" s="10"/>
      <c r="B67" s="10"/>
      <c r="C67" s="10"/>
      <c r="D67" s="10"/>
      <c r="E67" s="10"/>
      <c r="F67" s="10"/>
      <c r="G67" s="10"/>
    </row>
    <row r="68" spans="1:7" ht="6" customHeight="1" thickBot="1" x14ac:dyDescent="0.4">
      <c r="A68" s="10"/>
      <c r="B68" s="10"/>
      <c r="C68" s="10"/>
      <c r="D68" s="10"/>
      <c r="E68" s="10"/>
      <c r="F68" s="10"/>
      <c r="G68" s="10"/>
    </row>
    <row r="69" spans="1:7" ht="24" thickBot="1" x14ac:dyDescent="0.6">
      <c r="A69" s="10"/>
      <c r="B69" s="10"/>
      <c r="C69" s="39" t="s">
        <v>34</v>
      </c>
      <c r="D69" s="82" t="s">
        <v>232</v>
      </c>
      <c r="E69" s="82" t="s">
        <v>231</v>
      </c>
      <c r="F69" s="10"/>
      <c r="G69" s="10"/>
    </row>
    <row r="70" spans="1:7" ht="15" thickBot="1" x14ac:dyDescent="0.4">
      <c r="A70" s="10"/>
      <c r="B70" s="10"/>
      <c r="C70" s="114" t="s">
        <v>234</v>
      </c>
      <c r="D70" s="116">
        <f>'Full On-Site Audit Sheet'!E233</f>
        <v>0.79069852941176477</v>
      </c>
      <c r="E70" s="115">
        <f>'Supplier Self Audit Sheet'!D121</f>
        <v>0</v>
      </c>
      <c r="F70" s="10"/>
      <c r="G70" s="10"/>
    </row>
    <row r="71" spans="1:7" ht="15" thickBot="1" x14ac:dyDescent="0.4">
      <c r="A71" s="10"/>
      <c r="B71" s="10"/>
      <c r="C71" s="40" t="s">
        <v>35</v>
      </c>
      <c r="D71" s="84">
        <f>'Full On-Site Audit Sheet'!E227</f>
        <v>0.85</v>
      </c>
      <c r="E71" s="83">
        <f>'Supplier Self Audit Sheet'!D115</f>
        <v>0</v>
      </c>
      <c r="F71" s="10"/>
      <c r="G71" s="10"/>
    </row>
    <row r="72" spans="1:7" ht="15" thickBot="1" x14ac:dyDescent="0.4">
      <c r="A72" s="10"/>
      <c r="B72" s="10"/>
      <c r="C72" s="40" t="s">
        <v>38</v>
      </c>
      <c r="D72" s="43">
        <f>'Full On-Site Audit Sheet'!E228</f>
        <v>1</v>
      </c>
      <c r="E72" s="42">
        <f>'Supplier Self Audit Sheet'!D116</f>
        <v>0</v>
      </c>
      <c r="F72" s="10"/>
      <c r="G72" s="10"/>
    </row>
    <row r="73" spans="1:7" ht="15" thickBot="1" x14ac:dyDescent="0.4">
      <c r="A73" s="10"/>
      <c r="B73" s="10"/>
      <c r="C73" s="40" t="s">
        <v>41</v>
      </c>
      <c r="D73" s="43">
        <f>'Full On-Site Audit Sheet'!E229</f>
        <v>0.5625</v>
      </c>
      <c r="E73" s="42">
        <f>'Supplier Self Audit Sheet'!D117</f>
        <v>0</v>
      </c>
      <c r="F73" s="10"/>
      <c r="G73" s="10"/>
    </row>
    <row r="74" spans="1:7" ht="15" thickBot="1" x14ac:dyDescent="0.4">
      <c r="A74" s="10"/>
      <c r="B74" s="10"/>
      <c r="C74" s="40" t="s">
        <v>44</v>
      </c>
      <c r="D74" s="43">
        <f>'Full On-Site Audit Sheet'!E230</f>
        <v>0.60000000000000009</v>
      </c>
      <c r="E74" s="42">
        <f>'Supplier Self Audit Sheet'!D118</f>
        <v>0</v>
      </c>
      <c r="F74" s="10"/>
      <c r="G74" s="10"/>
    </row>
    <row r="75" spans="1:7" ht="15" thickBot="1" x14ac:dyDescent="0.4">
      <c r="A75" s="10"/>
      <c r="B75" s="10"/>
      <c r="C75" s="114" t="s">
        <v>47</v>
      </c>
      <c r="D75" s="43">
        <f>'Full On-Site Audit Sheet'!E231</f>
        <v>1</v>
      </c>
      <c r="E75" s="42">
        <f>'Supplier Self Audit Sheet'!D119</f>
        <v>0</v>
      </c>
      <c r="F75" s="10"/>
      <c r="G75" s="10"/>
    </row>
    <row r="76" spans="1:7" ht="15" thickBot="1" x14ac:dyDescent="0.4">
      <c r="A76" s="10"/>
      <c r="B76" s="10"/>
      <c r="C76" s="114" t="s">
        <v>50</v>
      </c>
      <c r="D76" s="48">
        <f>'Full On-Site Audit Sheet'!E232</f>
        <v>0.55882352941176472</v>
      </c>
      <c r="E76" s="47">
        <f>'Supplier Self Audit Sheet'!D120</f>
        <v>0</v>
      </c>
      <c r="F76" s="10"/>
      <c r="G76" s="10"/>
    </row>
    <row r="77" spans="1:7" x14ac:dyDescent="0.35">
      <c r="A77" s="10"/>
      <c r="B77" s="10"/>
      <c r="C77" s="10"/>
      <c r="D77" s="10"/>
      <c r="E77" s="10"/>
      <c r="F77" s="10"/>
      <c r="G77" s="10"/>
    </row>
    <row r="78" spans="1:7" x14ac:dyDescent="0.35">
      <c r="A78" s="10"/>
      <c r="B78" s="10"/>
      <c r="C78" s="10"/>
      <c r="D78" s="10"/>
      <c r="E78" s="10"/>
      <c r="F78" s="10"/>
      <c r="G78" s="10"/>
    </row>
    <row r="79" spans="1:7" x14ac:dyDescent="0.35">
      <c r="A79" s="10"/>
      <c r="B79" s="10"/>
      <c r="C79" s="10"/>
      <c r="D79" s="10"/>
      <c r="E79" s="10"/>
      <c r="F79" s="10"/>
      <c r="G79" s="10"/>
    </row>
    <row r="80" spans="1:7" x14ac:dyDescent="0.35">
      <c r="A80" s="10"/>
      <c r="B80" s="10"/>
      <c r="C80" s="10"/>
      <c r="D80" s="10"/>
      <c r="E80" s="10"/>
      <c r="F80" s="10"/>
      <c r="G80" s="10"/>
    </row>
    <row r="81" spans="1:7" x14ac:dyDescent="0.35">
      <c r="A81" s="10"/>
      <c r="B81" s="10"/>
      <c r="C81" s="10"/>
      <c r="D81" s="10"/>
      <c r="E81" s="10"/>
      <c r="F81" s="10"/>
      <c r="G81" s="10"/>
    </row>
    <row r="82" spans="1:7" x14ac:dyDescent="0.35">
      <c r="A82" s="10"/>
      <c r="B82" s="10"/>
      <c r="C82" s="10"/>
      <c r="D82" s="10"/>
      <c r="E82" s="10"/>
      <c r="F82" s="10"/>
      <c r="G82" s="10"/>
    </row>
    <row r="83" spans="1:7" x14ac:dyDescent="0.35">
      <c r="A83" s="10"/>
      <c r="B83" s="10"/>
      <c r="C83" s="10"/>
      <c r="D83" s="10"/>
      <c r="E83" s="10"/>
      <c r="F83" s="10"/>
      <c r="G83" s="10"/>
    </row>
    <row r="84" spans="1:7" x14ac:dyDescent="0.35">
      <c r="A84" s="10"/>
      <c r="B84" s="10"/>
      <c r="C84" s="10"/>
      <c r="D84" s="10"/>
      <c r="E84" s="10"/>
      <c r="F84" s="10"/>
      <c r="G84" s="10"/>
    </row>
    <row r="85" spans="1:7" x14ac:dyDescent="0.35">
      <c r="A85" s="10"/>
      <c r="B85" s="10"/>
      <c r="C85" s="10"/>
      <c r="D85" s="10"/>
      <c r="E85" s="10"/>
      <c r="F85" s="10"/>
      <c r="G85" s="10"/>
    </row>
    <row r="86" spans="1:7" x14ac:dyDescent="0.35">
      <c r="A86" s="10"/>
      <c r="B86" s="10"/>
      <c r="C86" s="10"/>
      <c r="D86" s="10"/>
      <c r="E86" s="10"/>
      <c r="F86" s="10"/>
      <c r="G86" s="10"/>
    </row>
    <row r="87" spans="1:7" x14ac:dyDescent="0.35">
      <c r="A87" s="10"/>
      <c r="B87" s="10"/>
      <c r="C87" s="10"/>
      <c r="D87" s="10"/>
      <c r="E87" s="10"/>
      <c r="F87" s="10"/>
      <c r="G87" s="10"/>
    </row>
    <row r="88" spans="1:7" x14ac:dyDescent="0.35">
      <c r="A88" s="10"/>
      <c r="B88" s="10"/>
      <c r="C88" s="10"/>
      <c r="D88" s="10"/>
      <c r="E88" s="10"/>
      <c r="F88" s="10"/>
      <c r="G88" s="10"/>
    </row>
    <row r="89" spans="1:7" x14ac:dyDescent="0.35">
      <c r="A89" s="10"/>
      <c r="B89" s="10"/>
      <c r="C89" s="10"/>
      <c r="D89" s="10"/>
      <c r="E89" s="10"/>
      <c r="F89" s="10"/>
      <c r="G89" s="10"/>
    </row>
    <row r="90" spans="1:7" x14ac:dyDescent="0.35">
      <c r="A90" s="10"/>
      <c r="B90" s="10"/>
      <c r="C90" s="10"/>
      <c r="D90" s="10"/>
      <c r="E90" s="10"/>
      <c r="F90" s="10"/>
      <c r="G90" s="10"/>
    </row>
    <row r="91" spans="1:7" x14ac:dyDescent="0.35">
      <c r="A91" s="10"/>
      <c r="B91" s="10"/>
      <c r="C91" s="10"/>
      <c r="D91" s="10"/>
      <c r="E91" s="10"/>
      <c r="F91" s="10"/>
      <c r="G91" s="10"/>
    </row>
    <row r="92" spans="1:7" ht="15" thickBot="1" x14ac:dyDescent="0.4">
      <c r="A92" s="10"/>
      <c r="B92" s="10"/>
      <c r="C92" s="10"/>
      <c r="D92" s="10"/>
      <c r="E92" s="10"/>
      <c r="F92" s="10"/>
      <c r="G92" s="10"/>
    </row>
    <row r="93" spans="1:7" ht="24" thickBot="1" x14ac:dyDescent="0.6">
      <c r="A93" s="10"/>
      <c r="B93" s="10"/>
      <c r="C93" s="39" t="s">
        <v>77</v>
      </c>
      <c r="D93" s="82" t="s">
        <v>232</v>
      </c>
      <c r="E93" s="82" t="s">
        <v>231</v>
      </c>
      <c r="F93" s="10"/>
      <c r="G93" s="10"/>
    </row>
    <row r="94" spans="1:7" ht="15" thickBot="1" x14ac:dyDescent="0.4">
      <c r="A94" s="10"/>
      <c r="B94" s="10"/>
      <c r="C94" s="114" t="s">
        <v>238</v>
      </c>
      <c r="D94" s="116">
        <f>'Full On-Site Audit Sheet'!E240</f>
        <v>0.93699163679808839</v>
      </c>
      <c r="E94" s="115">
        <f>'Supplier Self Audit Sheet'!D128</f>
        <v>0</v>
      </c>
      <c r="F94" s="10"/>
      <c r="G94" s="10"/>
    </row>
    <row r="95" spans="1:7" ht="15" thickBot="1" x14ac:dyDescent="0.4">
      <c r="A95" s="10"/>
      <c r="B95" s="10"/>
      <c r="C95" s="40" t="s">
        <v>54</v>
      </c>
      <c r="D95" s="84">
        <f>'Full On-Site Audit Sheet'!E236</f>
        <v>0.87061728395061722</v>
      </c>
      <c r="E95" s="83">
        <f>'Supplier Self Audit Sheet'!D124</f>
        <v>0</v>
      </c>
      <c r="F95" s="10"/>
      <c r="G95" s="10"/>
    </row>
    <row r="96" spans="1:7" ht="15" thickBot="1" x14ac:dyDescent="0.4">
      <c r="A96" s="10"/>
      <c r="B96" s="10"/>
      <c r="C96" s="40" t="s">
        <v>59</v>
      </c>
      <c r="D96" s="43">
        <f>'Full On-Site Audit Sheet'!E237</f>
        <v>0.9032258064516131</v>
      </c>
      <c r="E96" s="42">
        <f>'Supplier Self Audit Sheet'!D125</f>
        <v>0</v>
      </c>
      <c r="F96" s="10"/>
      <c r="G96" s="10"/>
    </row>
    <row r="97" spans="1:7" ht="15" thickBot="1" x14ac:dyDescent="0.4">
      <c r="A97" s="10"/>
      <c r="B97" s="10"/>
      <c r="C97" s="40" t="s">
        <v>61</v>
      </c>
      <c r="D97" s="43">
        <f>'Full On-Site Audit Sheet'!E238</f>
        <v>1</v>
      </c>
      <c r="E97" s="42">
        <f>'Supplier Self Audit Sheet'!D126</f>
        <v>0</v>
      </c>
      <c r="F97" s="10"/>
      <c r="G97" s="10"/>
    </row>
    <row r="98" spans="1:7" ht="15" thickBot="1" x14ac:dyDescent="0.4">
      <c r="A98" s="10"/>
      <c r="B98" s="10"/>
      <c r="C98" s="114" t="s">
        <v>64</v>
      </c>
      <c r="D98" s="48">
        <f>'Full On-Site Audit Sheet'!E239</f>
        <v>0.99999999999999989</v>
      </c>
      <c r="E98" s="47">
        <f>'Supplier Self Audit Sheet'!D127</f>
        <v>0</v>
      </c>
      <c r="F98" s="10"/>
      <c r="G98" s="10"/>
    </row>
    <row r="99" spans="1:7" x14ac:dyDescent="0.35">
      <c r="A99" s="10"/>
      <c r="B99" s="10"/>
      <c r="C99" s="10"/>
      <c r="D99" s="10"/>
      <c r="E99" s="10"/>
      <c r="F99" s="10"/>
      <c r="G99" s="10"/>
    </row>
    <row r="100" spans="1:7" x14ac:dyDescent="0.35">
      <c r="A100" s="10"/>
      <c r="B100" s="10"/>
      <c r="C100" s="10"/>
      <c r="D100" s="10"/>
      <c r="E100" s="10"/>
      <c r="F100" s="10"/>
      <c r="G100" s="10"/>
    </row>
    <row r="101" spans="1:7" x14ac:dyDescent="0.35">
      <c r="A101" s="10"/>
      <c r="B101" s="10"/>
      <c r="C101" s="10"/>
      <c r="D101" s="10"/>
      <c r="E101" s="10"/>
      <c r="F101" s="10"/>
      <c r="G101" s="10"/>
    </row>
    <row r="102" spans="1:7" x14ac:dyDescent="0.35">
      <c r="A102" s="10"/>
      <c r="B102" s="10"/>
      <c r="C102" s="10"/>
      <c r="D102" s="10"/>
      <c r="E102" s="10"/>
      <c r="F102" s="10"/>
      <c r="G102" s="10"/>
    </row>
    <row r="103" spans="1:7" x14ac:dyDescent="0.35">
      <c r="A103" s="10"/>
      <c r="B103" s="10"/>
      <c r="C103" s="10"/>
      <c r="D103" s="10"/>
      <c r="E103" s="10"/>
      <c r="F103" s="10"/>
      <c r="G103" s="10"/>
    </row>
    <row r="104" spans="1:7" x14ac:dyDescent="0.35">
      <c r="A104" s="10"/>
      <c r="B104" s="10"/>
      <c r="C104" s="10"/>
      <c r="D104" s="10"/>
      <c r="E104" s="10"/>
      <c r="F104" s="10"/>
      <c r="G104" s="10"/>
    </row>
    <row r="105" spans="1:7" x14ac:dyDescent="0.35">
      <c r="A105" s="10"/>
      <c r="B105" s="10"/>
      <c r="C105" s="10"/>
      <c r="D105" s="10"/>
      <c r="E105" s="10"/>
      <c r="F105" s="10"/>
      <c r="G105" s="10"/>
    </row>
    <row r="106" spans="1:7" x14ac:dyDescent="0.35">
      <c r="A106" s="10"/>
      <c r="B106" s="10"/>
      <c r="C106" s="10"/>
      <c r="D106" s="10"/>
      <c r="E106" s="10"/>
      <c r="F106" s="10"/>
      <c r="G106" s="10"/>
    </row>
    <row r="107" spans="1:7" x14ac:dyDescent="0.35">
      <c r="A107" s="10"/>
      <c r="B107" s="10"/>
      <c r="C107" s="10"/>
      <c r="D107" s="10"/>
      <c r="E107" s="10"/>
      <c r="F107" s="10"/>
      <c r="G107" s="10"/>
    </row>
    <row r="108" spans="1:7" x14ac:dyDescent="0.35">
      <c r="A108" s="10"/>
      <c r="B108" s="10"/>
      <c r="C108" s="10"/>
      <c r="D108" s="10"/>
      <c r="E108" s="10"/>
      <c r="F108" s="10"/>
      <c r="G108" s="10"/>
    </row>
    <row r="109" spans="1:7" x14ac:dyDescent="0.35">
      <c r="A109" s="10"/>
      <c r="B109" s="10"/>
      <c r="C109" s="10"/>
      <c r="D109" s="10"/>
      <c r="E109" s="10"/>
      <c r="F109" s="10"/>
      <c r="G109" s="10"/>
    </row>
    <row r="110" spans="1:7" x14ac:dyDescent="0.35">
      <c r="A110" s="10"/>
      <c r="B110" s="10"/>
      <c r="C110" s="10"/>
      <c r="D110" s="10"/>
      <c r="E110" s="10"/>
      <c r="F110" s="10"/>
      <c r="G110" s="10"/>
    </row>
    <row r="111" spans="1:7" x14ac:dyDescent="0.35">
      <c r="A111" s="10"/>
      <c r="B111" s="10"/>
      <c r="C111" s="10"/>
      <c r="D111" s="10"/>
      <c r="E111" s="10"/>
      <c r="F111" s="10"/>
      <c r="G111" s="10"/>
    </row>
    <row r="112" spans="1:7" x14ac:dyDescent="0.35">
      <c r="A112" s="10"/>
      <c r="B112" s="10"/>
      <c r="C112" s="10"/>
      <c r="D112" s="10"/>
      <c r="E112" s="10"/>
      <c r="F112" s="10"/>
      <c r="G112" s="10"/>
    </row>
    <row r="113" spans="1:7" x14ac:dyDescent="0.35">
      <c r="A113" s="10"/>
      <c r="B113" s="10"/>
      <c r="C113" s="10"/>
      <c r="D113" s="10"/>
      <c r="E113" s="10"/>
      <c r="F113" s="10"/>
      <c r="G113" s="10"/>
    </row>
    <row r="114" spans="1:7" ht="16" thickBot="1" x14ac:dyDescent="0.4">
      <c r="A114" s="10"/>
      <c r="B114" s="10"/>
      <c r="C114" s="51"/>
      <c r="D114" s="53"/>
      <c r="E114" s="54"/>
      <c r="F114" s="10"/>
      <c r="G114" s="10"/>
    </row>
    <row r="115" spans="1:7" ht="24" thickBot="1" x14ac:dyDescent="0.6">
      <c r="A115" s="10"/>
      <c r="B115" s="10"/>
      <c r="C115" s="39" t="s">
        <v>78</v>
      </c>
      <c r="D115" s="82" t="s">
        <v>232</v>
      </c>
      <c r="E115" s="82" t="s">
        <v>231</v>
      </c>
      <c r="F115" s="10"/>
      <c r="G115" s="10"/>
    </row>
    <row r="116" spans="1:7" ht="15" thickBot="1" x14ac:dyDescent="0.4">
      <c r="A116" s="10"/>
      <c r="B116" s="10"/>
      <c r="C116" s="114" t="s">
        <v>239</v>
      </c>
      <c r="D116" s="116">
        <f>'Full On-Site Audit Sheet'!E247</f>
        <v>0.88202777777777774</v>
      </c>
      <c r="E116" s="115">
        <f>'Supplier Self Audit Sheet'!D134</f>
        <v>0</v>
      </c>
      <c r="F116" s="10"/>
      <c r="G116" s="10"/>
    </row>
    <row r="117" spans="1:7" ht="15" thickBot="1" x14ac:dyDescent="0.4">
      <c r="A117" s="10"/>
      <c r="B117" s="10"/>
      <c r="C117" s="40" t="s">
        <v>66</v>
      </c>
      <c r="D117" s="84">
        <f>'Full On-Site Audit Sheet'!E243</f>
        <v>1</v>
      </c>
      <c r="E117" s="83">
        <f>'Supplier Self Audit Sheet'!D131</f>
        <v>0</v>
      </c>
      <c r="F117" s="10"/>
      <c r="G117" s="10"/>
    </row>
    <row r="118" spans="1:7" ht="15" thickBot="1" x14ac:dyDescent="0.4">
      <c r="A118" s="10"/>
      <c r="B118" s="10"/>
      <c r="C118" s="40" t="s">
        <v>68</v>
      </c>
      <c r="D118" s="84">
        <f>'Full On-Site Audit Sheet'!E245</f>
        <v>0.75</v>
      </c>
      <c r="E118" s="83">
        <f>'Supplier Self Audit Sheet'!D132</f>
        <v>0</v>
      </c>
      <c r="F118" s="10"/>
      <c r="G118" s="10"/>
    </row>
    <row r="119" spans="1:7" ht="15" thickBot="1" x14ac:dyDescent="0.4">
      <c r="A119" s="10"/>
      <c r="B119" s="10"/>
      <c r="C119" s="40" t="s">
        <v>73</v>
      </c>
      <c r="D119" s="84">
        <f>'Full On-Site Audit Sheet'!E246</f>
        <v>0.86138888888888887</v>
      </c>
      <c r="E119" s="83">
        <f>'Supplier Self Audit Sheet'!D133</f>
        <v>0</v>
      </c>
      <c r="F119" s="10"/>
      <c r="G119" s="10"/>
    </row>
    <row r="120" spans="1:7" ht="15" thickBot="1" x14ac:dyDescent="0.4">
      <c r="A120" s="10"/>
      <c r="B120" s="10"/>
      <c r="C120" s="114" t="s">
        <v>215</v>
      </c>
      <c r="D120" s="116">
        <f>'Full On-Site Audit Sheet'!E244</f>
        <v>0.94444444444444453</v>
      </c>
      <c r="E120" s="115"/>
      <c r="F120" s="10"/>
      <c r="G120" s="10"/>
    </row>
    <row r="121" spans="1:7" x14ac:dyDescent="0.35">
      <c r="A121" s="10"/>
      <c r="B121" s="10"/>
      <c r="C121" s="10"/>
      <c r="D121" s="10"/>
      <c r="E121" s="10"/>
      <c r="F121" s="10"/>
      <c r="G121" s="10"/>
    </row>
    <row r="122" spans="1:7" x14ac:dyDescent="0.35">
      <c r="A122" s="10"/>
      <c r="B122" s="10"/>
      <c r="C122" s="10"/>
      <c r="D122" s="10"/>
      <c r="E122" s="10"/>
      <c r="F122" s="10"/>
      <c r="G122" s="10"/>
    </row>
    <row r="123" spans="1:7" x14ac:dyDescent="0.35">
      <c r="A123" s="10"/>
      <c r="B123" s="10"/>
      <c r="C123" s="10"/>
      <c r="D123" s="10"/>
      <c r="E123" s="10"/>
      <c r="F123" s="10"/>
      <c r="G123" s="10"/>
    </row>
    <row r="124" spans="1:7" x14ac:dyDescent="0.35">
      <c r="A124" s="10"/>
      <c r="B124" s="10"/>
      <c r="C124" s="10"/>
      <c r="D124" s="10"/>
      <c r="E124" s="10"/>
      <c r="F124" s="10"/>
      <c r="G124" s="10"/>
    </row>
    <row r="125" spans="1:7" x14ac:dyDescent="0.35">
      <c r="A125" s="10"/>
      <c r="B125" s="10"/>
      <c r="C125" s="10"/>
      <c r="D125" s="10"/>
      <c r="E125" s="10"/>
      <c r="F125" s="10"/>
      <c r="G125" s="10"/>
    </row>
    <row r="126" spans="1:7" x14ac:dyDescent="0.35">
      <c r="A126" s="10"/>
      <c r="B126" s="10"/>
      <c r="C126" s="10"/>
      <c r="D126" s="10"/>
      <c r="E126" s="10"/>
      <c r="F126" s="10"/>
      <c r="G126" s="10"/>
    </row>
    <row r="127" spans="1:7" x14ac:dyDescent="0.35">
      <c r="A127" s="10"/>
      <c r="B127" s="10"/>
      <c r="C127" s="10"/>
      <c r="D127" s="10"/>
      <c r="E127" s="10"/>
      <c r="F127" s="10"/>
      <c r="G127" s="10"/>
    </row>
    <row r="128" spans="1:7" x14ac:dyDescent="0.35">
      <c r="A128" s="10"/>
      <c r="B128" s="10"/>
      <c r="C128" s="10"/>
      <c r="D128" s="10"/>
      <c r="E128" s="10"/>
      <c r="F128" s="10"/>
      <c r="G128" s="10"/>
    </row>
    <row r="129" spans="1:7" x14ac:dyDescent="0.35">
      <c r="A129" s="10"/>
      <c r="B129" s="10"/>
      <c r="C129" s="10"/>
      <c r="D129" s="10"/>
      <c r="E129" s="10"/>
      <c r="F129" s="10"/>
      <c r="G129" s="10"/>
    </row>
    <row r="130" spans="1:7" x14ac:dyDescent="0.35">
      <c r="A130" s="10"/>
      <c r="B130" s="10"/>
      <c r="C130" s="10"/>
      <c r="D130" s="10"/>
      <c r="E130" s="10"/>
      <c r="F130" s="10"/>
      <c r="G130" s="10"/>
    </row>
    <row r="131" spans="1:7" x14ac:dyDescent="0.35">
      <c r="A131" s="10"/>
      <c r="B131" s="10"/>
      <c r="C131" s="10"/>
      <c r="D131" s="10"/>
      <c r="E131" s="10"/>
      <c r="F131" s="10"/>
      <c r="G131" s="10"/>
    </row>
    <row r="132" spans="1:7" x14ac:dyDescent="0.35">
      <c r="A132" s="10"/>
      <c r="B132" s="10"/>
      <c r="C132" s="10"/>
      <c r="D132" s="10"/>
      <c r="E132" s="10"/>
      <c r="F132" s="10"/>
      <c r="G132" s="10"/>
    </row>
    <row r="133" spans="1:7" x14ac:dyDescent="0.35">
      <c r="A133" s="10"/>
      <c r="B133" s="10"/>
      <c r="C133" s="10"/>
      <c r="D133" s="10"/>
      <c r="E133" s="10"/>
      <c r="F133" s="10"/>
      <c r="G133" s="10"/>
    </row>
    <row r="134" spans="1:7" x14ac:dyDescent="0.35">
      <c r="A134" s="10"/>
      <c r="B134" s="10"/>
      <c r="C134" s="10"/>
      <c r="D134" s="10"/>
      <c r="E134" s="10"/>
      <c r="F134" s="10"/>
      <c r="G134" s="10"/>
    </row>
    <row r="135" spans="1:7" x14ac:dyDescent="0.35">
      <c r="A135" s="10"/>
      <c r="B135" s="10"/>
      <c r="C135" s="10"/>
      <c r="D135" s="10"/>
      <c r="E135" s="10"/>
      <c r="F135" s="10"/>
      <c r="G135" s="10"/>
    </row>
  </sheetData>
  <pageMargins left="0.25" right="0.25" top="0.75" bottom="0.75" header="0.3" footer="0.3"/>
  <pageSetup fitToHeight="0" orientation="portrait" horizontalDpi="1200" verticalDpi="12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FCDE54-8361-47F4-8E29-635EC663185C}">
  <sheetPr>
    <pageSetUpPr fitToPage="1"/>
  </sheetPr>
  <dimension ref="A1:D222"/>
  <sheetViews>
    <sheetView view="pageBreakPreview" topLeftCell="A121" zoomScale="60" zoomScaleNormal="100" workbookViewId="0">
      <selection activeCell="F129" sqref="F129"/>
    </sheetView>
  </sheetViews>
  <sheetFormatPr defaultRowHeight="14.5" x14ac:dyDescent="0.35"/>
  <cols>
    <col min="1" max="1" width="62.81640625" bestFit="1" customWidth="1"/>
    <col min="2" max="2" width="5.54296875" customWidth="1"/>
    <col min="3" max="3" width="5.54296875" bestFit="1" customWidth="1"/>
    <col min="4" max="4" width="29.6328125" customWidth="1"/>
  </cols>
  <sheetData>
    <row r="1" spans="1:4" ht="28.5" x14ac:dyDescent="0.65">
      <c r="A1" s="174" t="s">
        <v>250</v>
      </c>
      <c r="B1" s="174"/>
      <c r="C1" s="174"/>
      <c r="D1" s="174"/>
    </row>
    <row r="2" spans="1:4" x14ac:dyDescent="0.35">
      <c r="A2" s="10"/>
      <c r="B2" s="10"/>
      <c r="C2" s="10"/>
      <c r="D2" s="10"/>
    </row>
    <row r="3" spans="1:4" ht="24" thickBot="1" x14ac:dyDescent="0.6">
      <c r="A3" s="39" t="s">
        <v>5</v>
      </c>
      <c r="B3" s="10"/>
      <c r="C3" s="10"/>
      <c r="D3" s="10"/>
    </row>
    <row r="4" spans="1:4" ht="29" x14ac:dyDescent="0.35">
      <c r="A4" s="127" t="s">
        <v>18</v>
      </c>
      <c r="B4" s="128" t="s">
        <v>232</v>
      </c>
      <c r="C4" s="129" t="s">
        <v>231</v>
      </c>
      <c r="D4" s="130" t="s">
        <v>249</v>
      </c>
    </row>
    <row r="5" spans="1:4" ht="29" x14ac:dyDescent="0.35">
      <c r="A5" s="125" t="s">
        <v>19</v>
      </c>
      <c r="B5" s="124">
        <f>'Full On-Site Audit Sheet'!E12</f>
        <v>2</v>
      </c>
      <c r="C5" s="124">
        <f>'Supplier Self Audit Sheet'!D12</f>
        <v>0</v>
      </c>
      <c r="D5" s="126" t="str">
        <f>IF('Full On-Site Audit Sheet'!G12&lt;&gt;"", 'Full On-Site Audit Sheet'!G12,"")</f>
        <v/>
      </c>
    </row>
    <row r="6" spans="1:4" ht="29" x14ac:dyDescent="0.35">
      <c r="A6" s="125" t="s">
        <v>20</v>
      </c>
      <c r="B6" s="124">
        <f>'Full On-Site Audit Sheet'!E13</f>
        <v>2</v>
      </c>
      <c r="C6" s="124">
        <f>'Supplier Self Audit Sheet'!D13</f>
        <v>0</v>
      </c>
      <c r="D6" s="126" t="str">
        <f>IF('Full On-Site Audit Sheet'!G13&lt;&gt;"", 'Full On-Site Audit Sheet'!G13,"")</f>
        <v/>
      </c>
    </row>
    <row r="7" spans="1:4" ht="43.5" x14ac:dyDescent="0.35">
      <c r="A7" s="125" t="s">
        <v>108</v>
      </c>
      <c r="B7" s="124">
        <f>'Full On-Site Audit Sheet'!E14</f>
        <v>1</v>
      </c>
      <c r="C7" s="124">
        <f>'Supplier Self Audit Sheet'!D14</f>
        <v>0</v>
      </c>
      <c r="D7" s="126" t="str">
        <f>IF('Full On-Site Audit Sheet'!G14&lt;&gt;"", 'Full On-Site Audit Sheet'!G14,"")</f>
        <v/>
      </c>
    </row>
    <row r="8" spans="1:4" ht="29" x14ac:dyDescent="0.35">
      <c r="A8" s="125" t="s">
        <v>21</v>
      </c>
      <c r="B8" s="124">
        <f>'Full On-Site Audit Sheet'!E15</f>
        <v>1</v>
      </c>
      <c r="C8" s="124">
        <f>'Supplier Self Audit Sheet'!D15</f>
        <v>0</v>
      </c>
      <c r="D8" s="126" t="str">
        <f>IF('Full On-Site Audit Sheet'!G15&lt;&gt;"", 'Full On-Site Audit Sheet'!G15,"")</f>
        <v/>
      </c>
    </row>
    <row r="9" spans="1:4" x14ac:dyDescent="0.35">
      <c r="A9" s="125" t="s">
        <v>115</v>
      </c>
      <c r="B9" s="124">
        <f>'Full On-Site Audit Sheet'!E16</f>
        <v>2</v>
      </c>
      <c r="C9" s="124" t="s">
        <v>230</v>
      </c>
      <c r="D9" s="126" t="str">
        <f>IF('Full On-Site Audit Sheet'!G16&lt;&gt;"", 'Full On-Site Audit Sheet'!G16,"")</f>
        <v/>
      </c>
    </row>
    <row r="10" spans="1:4" x14ac:dyDescent="0.35">
      <c r="A10" s="125" t="s">
        <v>116</v>
      </c>
      <c r="B10" s="124">
        <f>'Full On-Site Audit Sheet'!E17</f>
        <v>2</v>
      </c>
      <c r="C10" s="124" t="s">
        <v>230</v>
      </c>
      <c r="D10" s="126" t="str">
        <f>IF('Full On-Site Audit Sheet'!G17&lt;&gt;"", 'Full On-Site Audit Sheet'!G17,"")</f>
        <v/>
      </c>
    </row>
    <row r="11" spans="1:4" ht="43.5" x14ac:dyDescent="0.35">
      <c r="A11" s="125" t="s">
        <v>117</v>
      </c>
      <c r="B11" s="124">
        <f>'Full On-Site Audit Sheet'!E18</f>
        <v>1</v>
      </c>
      <c r="C11" s="124" t="s">
        <v>230</v>
      </c>
      <c r="D11" s="126" t="str">
        <f>IF('Full On-Site Audit Sheet'!G18&lt;&gt;"", 'Full On-Site Audit Sheet'!G18,"")</f>
        <v/>
      </c>
    </row>
    <row r="12" spans="1:4" ht="29" x14ac:dyDescent="0.35">
      <c r="A12" s="125" t="s">
        <v>118</v>
      </c>
      <c r="B12" s="124">
        <f>'Full On-Site Audit Sheet'!E19</f>
        <v>2</v>
      </c>
      <c r="C12" s="124" t="s">
        <v>230</v>
      </c>
      <c r="D12" s="126" t="str">
        <f>IF('Full On-Site Audit Sheet'!G19&lt;&gt;"", 'Full On-Site Audit Sheet'!G19,"")</f>
        <v/>
      </c>
    </row>
    <row r="13" spans="1:4" ht="43.5" x14ac:dyDescent="0.35">
      <c r="A13" s="125" t="s">
        <v>119</v>
      </c>
      <c r="B13" s="124">
        <f>'Full On-Site Audit Sheet'!E20</f>
        <v>1</v>
      </c>
      <c r="C13" s="124" t="s">
        <v>230</v>
      </c>
      <c r="D13" s="126" t="str">
        <f>IF('Full On-Site Audit Sheet'!G20&lt;&gt;"", 'Full On-Site Audit Sheet'!G20,"")</f>
        <v/>
      </c>
    </row>
    <row r="14" spans="1:4" ht="43.5" x14ac:dyDescent="0.35">
      <c r="A14" s="125" t="s">
        <v>120</v>
      </c>
      <c r="B14" s="124">
        <f>'Full On-Site Audit Sheet'!E21</f>
        <v>1</v>
      </c>
      <c r="C14" s="124" t="s">
        <v>230</v>
      </c>
      <c r="D14" s="126" t="str">
        <f>IF('Full On-Site Audit Sheet'!G21&lt;&gt;"", 'Full On-Site Audit Sheet'!G21,"")</f>
        <v/>
      </c>
    </row>
    <row r="15" spans="1:4" ht="15" thickBot="1" x14ac:dyDescent="0.4">
      <c r="A15" s="131" t="s">
        <v>106</v>
      </c>
      <c r="B15" s="132">
        <f>'Full On-Site Audit Sheet'!E22</f>
        <v>0.74</v>
      </c>
      <c r="C15" s="133">
        <f>'Supplier Self Audit Sheet'!D16</f>
        <v>0</v>
      </c>
      <c r="D15" s="134"/>
    </row>
    <row r="16" spans="1:4" ht="15" thickBot="1" x14ac:dyDescent="0.4">
      <c r="A16" s="51"/>
      <c r="B16" s="123"/>
      <c r="C16" s="123"/>
      <c r="D16" s="10"/>
    </row>
    <row r="17" spans="1:4" ht="29" x14ac:dyDescent="0.35">
      <c r="A17" s="127" t="s">
        <v>22</v>
      </c>
      <c r="B17" s="128" t="s">
        <v>232</v>
      </c>
      <c r="C17" s="129" t="s">
        <v>231</v>
      </c>
      <c r="D17" s="130" t="s">
        <v>249</v>
      </c>
    </row>
    <row r="18" spans="1:4" x14ac:dyDescent="0.35">
      <c r="A18" s="125" t="s">
        <v>23</v>
      </c>
      <c r="B18" s="124">
        <f>'Full On-Site Audit Sheet'!E24</f>
        <v>2</v>
      </c>
      <c r="C18" s="124">
        <f>'Supplier Self Audit Sheet'!D18</f>
        <v>0</v>
      </c>
      <c r="D18" s="126" t="str">
        <f>IF('Full On-Site Audit Sheet'!G24&lt;&gt;"", 'Full On-Site Audit Sheet'!G24,"")</f>
        <v/>
      </c>
    </row>
    <row r="19" spans="1:4" ht="29" x14ac:dyDescent="0.35">
      <c r="A19" s="125" t="s">
        <v>24</v>
      </c>
      <c r="B19" s="124">
        <f>'Full On-Site Audit Sheet'!E25</f>
        <v>2</v>
      </c>
      <c r="C19" s="124">
        <f>'Supplier Self Audit Sheet'!D19</f>
        <v>0</v>
      </c>
      <c r="D19" s="126" t="str">
        <f>IF('Full On-Site Audit Sheet'!G25&lt;&gt;"", 'Full On-Site Audit Sheet'!G25,"")</f>
        <v/>
      </c>
    </row>
    <row r="20" spans="1:4" ht="29" x14ac:dyDescent="0.35">
      <c r="A20" s="125" t="s">
        <v>25</v>
      </c>
      <c r="B20" s="124">
        <f>'Full On-Site Audit Sheet'!E26</f>
        <v>2</v>
      </c>
      <c r="C20" s="124">
        <f>'Supplier Self Audit Sheet'!D20</f>
        <v>0</v>
      </c>
      <c r="D20" s="126" t="str">
        <f>IF('Full On-Site Audit Sheet'!G26&lt;&gt;"", 'Full On-Site Audit Sheet'!G26,"")</f>
        <v/>
      </c>
    </row>
    <row r="21" spans="1:4" x14ac:dyDescent="0.35">
      <c r="A21" s="125" t="s">
        <v>26</v>
      </c>
      <c r="B21" s="124">
        <f>'Full On-Site Audit Sheet'!E27</f>
        <v>1</v>
      </c>
      <c r="C21" s="124">
        <f>'Supplier Self Audit Sheet'!D21</f>
        <v>0</v>
      </c>
      <c r="D21" s="126" t="str">
        <f>IF('Full On-Site Audit Sheet'!G27&lt;&gt;"", 'Full On-Site Audit Sheet'!G27,"")</f>
        <v/>
      </c>
    </row>
    <row r="22" spans="1:4" x14ac:dyDescent="0.35">
      <c r="A22" s="125" t="s">
        <v>122</v>
      </c>
      <c r="B22" s="124">
        <f>'Full On-Site Audit Sheet'!E28</f>
        <v>1</v>
      </c>
      <c r="C22" s="124" t="s">
        <v>230</v>
      </c>
      <c r="D22" s="126" t="str">
        <f>IF('Full On-Site Audit Sheet'!G28&lt;&gt;"", 'Full On-Site Audit Sheet'!G28,"")</f>
        <v/>
      </c>
    </row>
    <row r="23" spans="1:4" x14ac:dyDescent="0.35">
      <c r="A23" s="125" t="s">
        <v>123</v>
      </c>
      <c r="B23" s="124">
        <f>'Full On-Site Audit Sheet'!E29</f>
        <v>1</v>
      </c>
      <c r="C23" s="124" t="s">
        <v>230</v>
      </c>
      <c r="D23" s="126" t="str">
        <f>IF('Full On-Site Audit Sheet'!G29&lt;&gt;"", 'Full On-Site Audit Sheet'!G29,"")</f>
        <v/>
      </c>
    </row>
    <row r="24" spans="1:4" ht="15" thickBot="1" x14ac:dyDescent="0.4">
      <c r="A24" s="144" t="s">
        <v>105</v>
      </c>
      <c r="B24" s="147">
        <f>'Full On-Site Audit Sheet'!E30</f>
        <v>0.66666666666666674</v>
      </c>
      <c r="C24" s="149">
        <f>'Supplier Self Audit Sheet'!D22</f>
        <v>0</v>
      </c>
      <c r="D24" s="142"/>
    </row>
    <row r="25" spans="1:4" ht="15" thickBot="1" x14ac:dyDescent="0.4">
      <c r="A25" s="51"/>
      <c r="B25" s="123"/>
      <c r="C25" s="123"/>
      <c r="D25" s="10"/>
    </row>
    <row r="26" spans="1:4" ht="29" x14ac:dyDescent="0.35">
      <c r="A26" s="127" t="s">
        <v>27</v>
      </c>
      <c r="B26" s="128" t="s">
        <v>232</v>
      </c>
      <c r="C26" s="129" t="s">
        <v>231</v>
      </c>
      <c r="D26" s="130" t="s">
        <v>249</v>
      </c>
    </row>
    <row r="27" spans="1:4" ht="43.5" x14ac:dyDescent="0.35">
      <c r="A27" s="125" t="s">
        <v>82</v>
      </c>
      <c r="B27" s="124">
        <f>'Full On-Site Audit Sheet'!E32</f>
        <v>2</v>
      </c>
      <c r="C27" s="124">
        <f>'Supplier Self Audit Sheet'!D24</f>
        <v>0</v>
      </c>
      <c r="D27" s="126" t="str">
        <f>IF('Full On-Site Audit Sheet'!G32&lt;&gt;"", 'Full On-Site Audit Sheet'!G32,"")</f>
        <v/>
      </c>
    </row>
    <row r="28" spans="1:4" ht="43.5" x14ac:dyDescent="0.35">
      <c r="A28" s="125" t="s">
        <v>109</v>
      </c>
      <c r="B28" s="124">
        <f>'Full On-Site Audit Sheet'!E33</f>
        <v>1</v>
      </c>
      <c r="C28" s="124">
        <f>'Supplier Self Audit Sheet'!D25</f>
        <v>0</v>
      </c>
      <c r="D28" s="126" t="str">
        <f>IF('Full On-Site Audit Sheet'!G33&lt;&gt;"", 'Full On-Site Audit Sheet'!G33,"")</f>
        <v/>
      </c>
    </row>
    <row r="29" spans="1:4" ht="29" x14ac:dyDescent="0.35">
      <c r="A29" s="125" t="s">
        <v>28</v>
      </c>
      <c r="B29" s="124">
        <f>'Full On-Site Audit Sheet'!E34</f>
        <v>2</v>
      </c>
      <c r="C29" s="124">
        <f>'Supplier Self Audit Sheet'!D26</f>
        <v>0</v>
      </c>
      <c r="D29" s="126" t="str">
        <f>IF('Full On-Site Audit Sheet'!G34&lt;&gt;"", 'Full On-Site Audit Sheet'!G34,"")</f>
        <v/>
      </c>
    </row>
    <row r="30" spans="1:4" ht="43.5" x14ac:dyDescent="0.35">
      <c r="A30" s="125" t="s">
        <v>29</v>
      </c>
      <c r="B30" s="124">
        <f>'Full On-Site Audit Sheet'!E35</f>
        <v>1</v>
      </c>
      <c r="C30" s="124">
        <f>'Supplier Self Audit Sheet'!D27</f>
        <v>0</v>
      </c>
      <c r="D30" s="126" t="str">
        <f>IF('Full On-Site Audit Sheet'!G35&lt;&gt;"", 'Full On-Site Audit Sheet'!G35,"")</f>
        <v/>
      </c>
    </row>
    <row r="31" spans="1:4" ht="29" x14ac:dyDescent="0.35">
      <c r="A31" s="125" t="s">
        <v>124</v>
      </c>
      <c r="B31" s="124">
        <f>'Full On-Site Audit Sheet'!E36</f>
        <v>1</v>
      </c>
      <c r="C31" s="124" t="s">
        <v>230</v>
      </c>
      <c r="D31" s="126" t="str">
        <f>IF('Full On-Site Audit Sheet'!G36&lt;&gt;"", 'Full On-Site Audit Sheet'!G36,"")</f>
        <v/>
      </c>
    </row>
    <row r="32" spans="1:4" ht="29" x14ac:dyDescent="0.35">
      <c r="A32" s="125" t="s">
        <v>125</v>
      </c>
      <c r="B32" s="124">
        <f>'Full On-Site Audit Sheet'!E37</f>
        <v>1</v>
      </c>
      <c r="C32" s="124" t="s">
        <v>230</v>
      </c>
      <c r="D32" s="126" t="str">
        <f>IF('Full On-Site Audit Sheet'!G37&lt;&gt;"", 'Full On-Site Audit Sheet'!G37,"")</f>
        <v/>
      </c>
    </row>
    <row r="33" spans="1:4" ht="29" x14ac:dyDescent="0.35">
      <c r="A33" s="125" t="s">
        <v>126</v>
      </c>
      <c r="B33" s="124">
        <f>'Full On-Site Audit Sheet'!E38</f>
        <v>1</v>
      </c>
      <c r="C33" s="124" t="s">
        <v>230</v>
      </c>
      <c r="D33" s="126" t="str">
        <f>IF('Full On-Site Audit Sheet'!G38&lt;&gt;"", 'Full On-Site Audit Sheet'!G38,"")</f>
        <v/>
      </c>
    </row>
    <row r="34" spans="1:4" ht="29" x14ac:dyDescent="0.35">
      <c r="A34" s="125" t="s">
        <v>127</v>
      </c>
      <c r="B34" s="124">
        <f>'Full On-Site Audit Sheet'!E39</f>
        <v>1</v>
      </c>
      <c r="C34" s="124" t="s">
        <v>230</v>
      </c>
      <c r="D34" s="126" t="str">
        <f>IF('Full On-Site Audit Sheet'!G39&lt;&gt;"", 'Full On-Site Audit Sheet'!G39,"")</f>
        <v/>
      </c>
    </row>
    <row r="35" spans="1:4" ht="29" x14ac:dyDescent="0.35">
      <c r="A35" s="125" t="s">
        <v>128</v>
      </c>
      <c r="B35" s="124">
        <f>'Full On-Site Audit Sheet'!E40</f>
        <v>1</v>
      </c>
      <c r="C35" s="124" t="s">
        <v>230</v>
      </c>
      <c r="D35" s="126" t="str">
        <f>IF('Full On-Site Audit Sheet'!G40&lt;&gt;"", 'Full On-Site Audit Sheet'!G40,"")</f>
        <v/>
      </c>
    </row>
    <row r="36" spans="1:4" ht="29" x14ac:dyDescent="0.35">
      <c r="A36" s="125" t="s">
        <v>129</v>
      </c>
      <c r="B36" s="124">
        <f>'Full On-Site Audit Sheet'!E41</f>
        <v>1</v>
      </c>
      <c r="C36" s="124" t="s">
        <v>230</v>
      </c>
      <c r="D36" s="126" t="str">
        <f>IF('Full On-Site Audit Sheet'!G41&lt;&gt;"", 'Full On-Site Audit Sheet'!G41,"")</f>
        <v/>
      </c>
    </row>
    <row r="37" spans="1:4" ht="58" x14ac:dyDescent="0.35">
      <c r="A37" s="125" t="s">
        <v>224</v>
      </c>
      <c r="B37" s="124">
        <f>'Full On-Site Audit Sheet'!E42</f>
        <v>1</v>
      </c>
      <c r="C37" s="124" t="s">
        <v>230</v>
      </c>
      <c r="D37" s="126" t="str">
        <f>IF('Full On-Site Audit Sheet'!G42&lt;&gt;"", 'Full On-Site Audit Sheet'!G42,"")</f>
        <v/>
      </c>
    </row>
    <row r="38" spans="1:4" ht="15" thickBot="1" x14ac:dyDescent="0.4">
      <c r="A38" s="144" t="s">
        <v>104</v>
      </c>
      <c r="B38" s="147">
        <f>'Full On-Site Audit Sheet'!E43</f>
        <v>0.61538461538461542</v>
      </c>
      <c r="C38" s="141">
        <f>'Supplier Self Audit Sheet'!D28</f>
        <v>0</v>
      </c>
      <c r="D38" s="142"/>
    </row>
    <row r="39" spans="1:4" ht="15" thickBot="1" x14ac:dyDescent="0.4">
      <c r="A39" s="51"/>
      <c r="B39" s="138"/>
      <c r="C39" s="123"/>
      <c r="D39" s="10"/>
    </row>
    <row r="40" spans="1:4" ht="29" x14ac:dyDescent="0.35">
      <c r="A40" s="127" t="s">
        <v>130</v>
      </c>
      <c r="B40" s="128" t="s">
        <v>232</v>
      </c>
      <c r="C40" s="129" t="s">
        <v>231</v>
      </c>
      <c r="D40" s="130" t="s">
        <v>249</v>
      </c>
    </row>
    <row r="41" spans="1:4" ht="29" x14ac:dyDescent="0.35">
      <c r="A41" s="125" t="s">
        <v>132</v>
      </c>
      <c r="B41" s="124">
        <f>'Full On-Site Audit Sheet'!E45</f>
        <v>1</v>
      </c>
      <c r="C41" s="124" t="s">
        <v>230</v>
      </c>
      <c r="D41" s="126" t="str">
        <f>IF('Full On-Site Audit Sheet'!G45&lt;&gt;"", 'Full On-Site Audit Sheet'!G45,"")</f>
        <v/>
      </c>
    </row>
    <row r="42" spans="1:4" ht="29" x14ac:dyDescent="0.35">
      <c r="A42" s="125" t="s">
        <v>133</v>
      </c>
      <c r="B42" s="124">
        <f>'Full On-Site Audit Sheet'!E46</f>
        <v>1</v>
      </c>
      <c r="C42" s="124" t="s">
        <v>230</v>
      </c>
      <c r="D42" s="126" t="str">
        <f>IF('Full On-Site Audit Sheet'!G46&lt;&gt;"", 'Full On-Site Audit Sheet'!G46,"")</f>
        <v/>
      </c>
    </row>
    <row r="43" spans="1:4" ht="29" x14ac:dyDescent="0.35">
      <c r="A43" s="125" t="s">
        <v>134</v>
      </c>
      <c r="B43" s="124">
        <f>'Full On-Site Audit Sheet'!E47</f>
        <v>1</v>
      </c>
      <c r="C43" s="124" t="s">
        <v>230</v>
      </c>
      <c r="D43" s="126" t="str">
        <f>IF('Full On-Site Audit Sheet'!G47&lt;&gt;"", 'Full On-Site Audit Sheet'!G47,"")</f>
        <v/>
      </c>
    </row>
    <row r="44" spans="1:4" ht="29" x14ac:dyDescent="0.35">
      <c r="A44" s="125" t="s">
        <v>135</v>
      </c>
      <c r="B44" s="124">
        <f>'Full On-Site Audit Sheet'!E48</f>
        <v>1</v>
      </c>
      <c r="C44" s="124" t="s">
        <v>230</v>
      </c>
      <c r="D44" s="126" t="str">
        <f>IF('Full On-Site Audit Sheet'!G48&lt;&gt;"", 'Full On-Site Audit Sheet'!G48,"")</f>
        <v/>
      </c>
    </row>
    <row r="45" spans="1:4" ht="43.5" x14ac:dyDescent="0.35">
      <c r="A45" s="125" t="s">
        <v>136</v>
      </c>
      <c r="B45" s="124">
        <f>'Full On-Site Audit Sheet'!E49</f>
        <v>1</v>
      </c>
      <c r="C45" s="124" t="s">
        <v>230</v>
      </c>
      <c r="D45" s="126" t="str">
        <f>IF('Full On-Site Audit Sheet'!G49&lt;&gt;"", 'Full On-Site Audit Sheet'!G49,"")</f>
        <v/>
      </c>
    </row>
    <row r="46" spans="1:4" ht="29" x14ac:dyDescent="0.35">
      <c r="A46" s="125" t="s">
        <v>137</v>
      </c>
      <c r="B46" s="124">
        <f>'Full On-Site Audit Sheet'!E50</f>
        <v>1</v>
      </c>
      <c r="C46" s="124" t="s">
        <v>230</v>
      </c>
      <c r="D46" s="126" t="str">
        <f>IF('Full On-Site Audit Sheet'!G50&lt;&gt;"", 'Full On-Site Audit Sheet'!G50,"")</f>
        <v/>
      </c>
    </row>
    <row r="47" spans="1:4" ht="43.5" x14ac:dyDescent="0.35">
      <c r="A47" s="125" t="s">
        <v>138</v>
      </c>
      <c r="B47" s="124">
        <f>'Full On-Site Audit Sheet'!E51</f>
        <v>1</v>
      </c>
      <c r="C47" s="124" t="s">
        <v>230</v>
      </c>
      <c r="D47" s="126" t="str">
        <f>IF('Full On-Site Audit Sheet'!G51&lt;&gt;"", 'Full On-Site Audit Sheet'!G51,"")</f>
        <v/>
      </c>
    </row>
    <row r="48" spans="1:4" x14ac:dyDescent="0.35">
      <c r="A48" s="125" t="s">
        <v>139</v>
      </c>
      <c r="B48" s="124">
        <f>'Full On-Site Audit Sheet'!E52</f>
        <v>1</v>
      </c>
      <c r="C48" s="124" t="s">
        <v>230</v>
      </c>
      <c r="D48" s="126" t="str">
        <f>IF('Full On-Site Audit Sheet'!G52&lt;&gt;"", 'Full On-Site Audit Sheet'!G52,"")</f>
        <v/>
      </c>
    </row>
    <row r="49" spans="1:4" ht="15" thickBot="1" x14ac:dyDescent="0.4">
      <c r="A49" s="144" t="s">
        <v>131</v>
      </c>
      <c r="B49" s="147">
        <f>'Full On-Site Audit Sheet'!E53</f>
        <v>0.49999999999999994</v>
      </c>
      <c r="C49" s="146" t="s">
        <v>230</v>
      </c>
      <c r="D49" s="142"/>
    </row>
    <row r="50" spans="1:4" ht="15" thickBot="1" x14ac:dyDescent="0.4">
      <c r="A50" s="51"/>
      <c r="B50" s="138"/>
      <c r="C50" s="137"/>
      <c r="D50" s="10"/>
    </row>
    <row r="51" spans="1:4" ht="29" x14ac:dyDescent="0.35">
      <c r="A51" s="127" t="s">
        <v>79</v>
      </c>
      <c r="B51" s="128" t="s">
        <v>232</v>
      </c>
      <c r="C51" s="129" t="s">
        <v>231</v>
      </c>
      <c r="D51" s="130" t="s">
        <v>249</v>
      </c>
    </row>
    <row r="52" spans="1:4" ht="43.5" x14ac:dyDescent="0.35">
      <c r="A52" s="125" t="s">
        <v>31</v>
      </c>
      <c r="B52" s="124">
        <f>'Full On-Site Audit Sheet'!E55</f>
        <v>2</v>
      </c>
      <c r="C52" s="124">
        <f>'Supplier Self Audit Sheet'!D30</f>
        <v>0</v>
      </c>
      <c r="D52" s="126" t="str">
        <f>IF('Full On-Site Audit Sheet'!G55&lt;&gt;"", 'Full On-Site Audit Sheet'!G55,"")</f>
        <v/>
      </c>
    </row>
    <row r="53" spans="1:4" ht="58" x14ac:dyDescent="0.35">
      <c r="A53" s="125" t="s">
        <v>32</v>
      </c>
      <c r="B53" s="122">
        <f>'Full On-Site Audit Sheet'!E56</f>
        <v>1</v>
      </c>
      <c r="C53" s="124">
        <f>'Supplier Self Audit Sheet'!D31</f>
        <v>0</v>
      </c>
      <c r="D53" s="126" t="str">
        <f>IF('Full On-Site Audit Sheet'!G56&lt;&gt;"", 'Full On-Site Audit Sheet'!G56,"")</f>
        <v/>
      </c>
    </row>
    <row r="54" spans="1:4" ht="43.5" x14ac:dyDescent="0.35">
      <c r="A54" s="125" t="s">
        <v>33</v>
      </c>
      <c r="B54" s="122">
        <f>'Full On-Site Audit Sheet'!E57</f>
        <v>9.9999999999999994E-12</v>
      </c>
      <c r="C54" s="124">
        <f>'Supplier Self Audit Sheet'!D32</f>
        <v>0</v>
      </c>
      <c r="D54" s="126" t="str">
        <f>IF('Full On-Site Audit Sheet'!G57&lt;&gt;"", 'Full On-Site Audit Sheet'!G57,"")</f>
        <v/>
      </c>
    </row>
    <row r="55" spans="1:4" ht="29" x14ac:dyDescent="0.35">
      <c r="A55" s="125" t="s">
        <v>107</v>
      </c>
      <c r="B55" s="122">
        <f>'Full On-Site Audit Sheet'!E58</f>
        <v>2</v>
      </c>
      <c r="C55" s="124">
        <f>'Supplier Self Audit Sheet'!D33</f>
        <v>0</v>
      </c>
      <c r="D55" s="126" t="str">
        <f>IF('Full On-Site Audit Sheet'!G58&lt;&gt;"", 'Full On-Site Audit Sheet'!G58,"")</f>
        <v/>
      </c>
    </row>
    <row r="56" spans="1:4" ht="29" x14ac:dyDescent="0.35">
      <c r="A56" s="125" t="s">
        <v>140</v>
      </c>
      <c r="B56" s="122">
        <f>'Full On-Site Audit Sheet'!E59</f>
        <v>2</v>
      </c>
      <c r="C56" s="124" t="s">
        <v>230</v>
      </c>
      <c r="D56" s="126" t="str">
        <f>IF('Full On-Site Audit Sheet'!G59&lt;&gt;"", 'Full On-Site Audit Sheet'!G59,"")</f>
        <v/>
      </c>
    </row>
    <row r="57" spans="1:4" ht="43.5" x14ac:dyDescent="0.35">
      <c r="A57" s="125" t="s">
        <v>141</v>
      </c>
      <c r="B57" s="122">
        <f>'Full On-Site Audit Sheet'!E60</f>
        <v>2</v>
      </c>
      <c r="C57" s="124" t="s">
        <v>230</v>
      </c>
      <c r="D57" s="126" t="str">
        <f>IF('Full On-Site Audit Sheet'!G60&lt;&gt;"", 'Full On-Site Audit Sheet'!G60,"")</f>
        <v/>
      </c>
    </row>
    <row r="58" spans="1:4" ht="29" x14ac:dyDescent="0.35">
      <c r="A58" s="125" t="s">
        <v>142</v>
      </c>
      <c r="B58" s="122">
        <f>'Full On-Site Audit Sheet'!E61</f>
        <v>2</v>
      </c>
      <c r="C58" s="124" t="s">
        <v>230</v>
      </c>
      <c r="D58" s="126" t="str">
        <f>IF('Full On-Site Audit Sheet'!G61&lt;&gt;"", 'Full On-Site Audit Sheet'!G61,"")</f>
        <v/>
      </c>
    </row>
    <row r="59" spans="1:4" ht="29" x14ac:dyDescent="0.35">
      <c r="A59" s="125" t="s">
        <v>143</v>
      </c>
      <c r="B59" s="122">
        <f>'Full On-Site Audit Sheet'!E62</f>
        <v>2</v>
      </c>
      <c r="C59" s="124" t="s">
        <v>230</v>
      </c>
      <c r="D59" s="126" t="str">
        <f>IF('Full On-Site Audit Sheet'!G62&lt;&gt;"", 'Full On-Site Audit Sheet'!G62,"")</f>
        <v/>
      </c>
    </row>
    <row r="60" spans="1:4" ht="43.5" x14ac:dyDescent="0.35">
      <c r="A60" s="125" t="s">
        <v>144</v>
      </c>
      <c r="B60" s="122">
        <f>'Full On-Site Audit Sheet'!E63</f>
        <v>2</v>
      </c>
      <c r="C60" s="124" t="s">
        <v>230</v>
      </c>
      <c r="D60" s="126" t="str">
        <f>IF('Full On-Site Audit Sheet'!G63&lt;&gt;"", 'Full On-Site Audit Sheet'!G63,"")</f>
        <v/>
      </c>
    </row>
    <row r="61" spans="1:4" ht="43.5" x14ac:dyDescent="0.35">
      <c r="A61" s="125" t="s">
        <v>145</v>
      </c>
      <c r="B61" s="122">
        <f>'Full On-Site Audit Sheet'!E64</f>
        <v>2</v>
      </c>
      <c r="C61" s="124" t="s">
        <v>230</v>
      </c>
      <c r="D61" s="126" t="str">
        <f>IF('Full On-Site Audit Sheet'!G64&lt;&gt;"", 'Full On-Site Audit Sheet'!G64,"")</f>
        <v/>
      </c>
    </row>
    <row r="62" spans="1:4" ht="29" x14ac:dyDescent="0.35">
      <c r="A62" s="125" t="s">
        <v>146</v>
      </c>
      <c r="B62" s="122">
        <f>'Full On-Site Audit Sheet'!E65</f>
        <v>2</v>
      </c>
      <c r="C62" s="124" t="s">
        <v>230</v>
      </c>
      <c r="D62" s="126" t="str">
        <f>IF('Full On-Site Audit Sheet'!G65&lt;&gt;"", 'Full On-Site Audit Sheet'!G65,"")</f>
        <v/>
      </c>
    </row>
    <row r="63" spans="1:4" ht="43.5" x14ac:dyDescent="0.35">
      <c r="A63" s="125" t="s">
        <v>147</v>
      </c>
      <c r="B63" s="122">
        <f>'Full On-Site Audit Sheet'!E66</f>
        <v>2</v>
      </c>
      <c r="C63" s="124" t="s">
        <v>230</v>
      </c>
      <c r="D63" s="126" t="str">
        <f>IF('Full On-Site Audit Sheet'!G66&lt;&gt;"", 'Full On-Site Audit Sheet'!G66,"")</f>
        <v/>
      </c>
    </row>
    <row r="64" spans="1:4" ht="43.5" x14ac:dyDescent="0.35">
      <c r="A64" s="125" t="s">
        <v>148</v>
      </c>
      <c r="B64" s="122">
        <f>'Full On-Site Audit Sheet'!E67</f>
        <v>2</v>
      </c>
      <c r="C64" s="124" t="s">
        <v>230</v>
      </c>
      <c r="D64" s="126" t="str">
        <f>IF('Full On-Site Audit Sheet'!G67&lt;&gt;"", 'Full On-Site Audit Sheet'!G67,"")</f>
        <v/>
      </c>
    </row>
    <row r="65" spans="1:4" ht="15" thickBot="1" x14ac:dyDescent="0.4">
      <c r="A65" s="144" t="s">
        <v>103</v>
      </c>
      <c r="B65" s="141">
        <f>'Full On-Site Audit Sheet'!E68</f>
        <v>0.88235294117676477</v>
      </c>
      <c r="C65" s="141">
        <f>'Supplier Self Audit Sheet'!D34</f>
        <v>0</v>
      </c>
      <c r="D65" s="142"/>
    </row>
    <row r="66" spans="1:4" x14ac:dyDescent="0.35">
      <c r="A66" s="51"/>
      <c r="B66" s="123"/>
      <c r="C66" s="123"/>
      <c r="D66" s="10"/>
    </row>
    <row r="67" spans="1:4" x14ac:dyDescent="0.35">
      <c r="A67" s="51"/>
      <c r="B67" s="123"/>
      <c r="C67" s="123"/>
      <c r="D67" s="10"/>
    </row>
    <row r="68" spans="1:4" ht="24" thickBot="1" x14ac:dyDescent="0.6">
      <c r="A68" s="39" t="s">
        <v>34</v>
      </c>
      <c r="B68" s="123"/>
      <c r="C68" s="123"/>
      <c r="D68" s="10"/>
    </row>
    <row r="69" spans="1:4" ht="29" x14ac:dyDescent="0.35">
      <c r="A69" s="127" t="s">
        <v>35</v>
      </c>
      <c r="B69" s="128" t="s">
        <v>232</v>
      </c>
      <c r="C69" s="129" t="s">
        <v>231</v>
      </c>
      <c r="D69" s="130" t="s">
        <v>249</v>
      </c>
    </row>
    <row r="70" spans="1:4" ht="43.5" x14ac:dyDescent="0.35">
      <c r="A70" s="145" t="s">
        <v>36</v>
      </c>
      <c r="B70" s="124">
        <f>'Full On-Site Audit Sheet'!E72</f>
        <v>2</v>
      </c>
      <c r="C70" s="124">
        <f>'Supplier Self Audit Sheet'!D38</f>
        <v>0</v>
      </c>
      <c r="D70" s="126" t="str">
        <f>IF('Full On-Site Audit Sheet'!G72&lt;&gt;"", 'Full On-Site Audit Sheet'!G72,"")</f>
        <v/>
      </c>
    </row>
    <row r="71" spans="1:4" ht="29" x14ac:dyDescent="0.35">
      <c r="A71" s="145" t="s">
        <v>37</v>
      </c>
      <c r="B71" s="124">
        <f>'Full On-Site Audit Sheet'!E73</f>
        <v>1</v>
      </c>
      <c r="C71" s="124">
        <f>'Supplier Self Audit Sheet'!D39</f>
        <v>0</v>
      </c>
      <c r="D71" s="126" t="str">
        <f>IF('Full On-Site Audit Sheet'!G73&lt;&gt;"", 'Full On-Site Audit Sheet'!G73,"")</f>
        <v/>
      </c>
    </row>
    <row r="72" spans="1:4" ht="29" x14ac:dyDescent="0.35">
      <c r="A72" s="125" t="s">
        <v>30</v>
      </c>
      <c r="B72" s="124">
        <f>'Full On-Site Audit Sheet'!E74</f>
        <v>1</v>
      </c>
      <c r="C72" s="124">
        <f>'Supplier Self Audit Sheet'!D40</f>
        <v>0</v>
      </c>
      <c r="D72" s="126" t="str">
        <f>IF('Full On-Site Audit Sheet'!G74&lt;&gt;"", 'Full On-Site Audit Sheet'!G74,"")</f>
        <v/>
      </c>
    </row>
    <row r="73" spans="1:4" ht="58" x14ac:dyDescent="0.35">
      <c r="A73" s="145" t="s">
        <v>110</v>
      </c>
      <c r="B73" s="124">
        <f>'Full On-Site Audit Sheet'!E75</f>
        <v>2</v>
      </c>
      <c r="C73" s="124">
        <f>'Supplier Self Audit Sheet'!D41</f>
        <v>0</v>
      </c>
      <c r="D73" s="126" t="str">
        <f>IF('Full On-Site Audit Sheet'!G75&lt;&gt;"", 'Full On-Site Audit Sheet'!G75,"")</f>
        <v/>
      </c>
    </row>
    <row r="74" spans="1:4" ht="29" x14ac:dyDescent="0.35">
      <c r="A74" s="145" t="s">
        <v>149</v>
      </c>
      <c r="B74" s="124">
        <f>'Full On-Site Audit Sheet'!E76</f>
        <v>2</v>
      </c>
      <c r="C74" s="124" t="s">
        <v>230</v>
      </c>
      <c r="D74" s="126" t="str">
        <f>IF('Full On-Site Audit Sheet'!G76&lt;&gt;"", 'Full On-Site Audit Sheet'!G76,"")</f>
        <v/>
      </c>
    </row>
    <row r="75" spans="1:4" ht="43.5" x14ac:dyDescent="0.35">
      <c r="A75" s="145" t="s">
        <v>150</v>
      </c>
      <c r="B75" s="124">
        <f>'Full On-Site Audit Sheet'!E77</f>
        <v>2</v>
      </c>
      <c r="C75" s="124" t="s">
        <v>230</v>
      </c>
      <c r="D75" s="126" t="str">
        <f>IF('Full On-Site Audit Sheet'!G77&lt;&gt;"", 'Full On-Site Audit Sheet'!G77,"")</f>
        <v/>
      </c>
    </row>
    <row r="76" spans="1:4" ht="43.5" x14ac:dyDescent="0.35">
      <c r="A76" s="145" t="s">
        <v>151</v>
      </c>
      <c r="B76" s="124">
        <f>'Full On-Site Audit Sheet'!E78</f>
        <v>2</v>
      </c>
      <c r="C76" s="124" t="s">
        <v>230</v>
      </c>
      <c r="D76" s="126" t="str">
        <f>IF('Full On-Site Audit Sheet'!G78&lt;&gt;"", 'Full On-Site Audit Sheet'!G78,"")</f>
        <v/>
      </c>
    </row>
    <row r="77" spans="1:4" ht="29" x14ac:dyDescent="0.35">
      <c r="A77" s="145" t="s">
        <v>152</v>
      </c>
      <c r="B77" s="124">
        <f>'Full On-Site Audit Sheet'!E79</f>
        <v>2</v>
      </c>
      <c r="C77" s="124" t="s">
        <v>230</v>
      </c>
      <c r="D77" s="126" t="str">
        <f>IF('Full On-Site Audit Sheet'!G79&lt;&gt;"", 'Full On-Site Audit Sheet'!G79,"")</f>
        <v/>
      </c>
    </row>
    <row r="78" spans="1:4" ht="15" thickBot="1" x14ac:dyDescent="0.4">
      <c r="A78" s="140" t="s">
        <v>102</v>
      </c>
      <c r="B78" s="147">
        <f>'Full On-Site Audit Sheet'!E80</f>
        <v>0.85</v>
      </c>
      <c r="C78" s="141">
        <f>'Supplier Self Audit Sheet'!D42</f>
        <v>0</v>
      </c>
      <c r="D78" s="142"/>
    </row>
    <row r="79" spans="1:4" ht="15" thickBot="1" x14ac:dyDescent="0.4">
      <c r="A79" s="139"/>
      <c r="B79" s="138"/>
      <c r="C79" s="123"/>
      <c r="D79" s="10"/>
    </row>
    <row r="80" spans="1:4" ht="29" x14ac:dyDescent="0.35">
      <c r="A80" s="127" t="s">
        <v>38</v>
      </c>
      <c r="B80" s="128" t="s">
        <v>232</v>
      </c>
      <c r="C80" s="129" t="s">
        <v>231</v>
      </c>
      <c r="D80" s="130" t="s">
        <v>249</v>
      </c>
    </row>
    <row r="81" spans="1:4" ht="29" x14ac:dyDescent="0.35">
      <c r="A81" s="143" t="s">
        <v>39</v>
      </c>
      <c r="B81" s="124">
        <f>'Full On-Site Audit Sheet'!E82</f>
        <v>2</v>
      </c>
      <c r="C81" s="124">
        <f>'Supplier Self Audit Sheet'!D44</f>
        <v>0</v>
      </c>
      <c r="D81" s="126" t="str">
        <f>IF('Full On-Site Audit Sheet'!G82&lt;&gt;"", 'Full On-Site Audit Sheet'!G82,"")</f>
        <v/>
      </c>
    </row>
    <row r="82" spans="1:4" ht="29" x14ac:dyDescent="0.35">
      <c r="A82" s="143" t="s">
        <v>40</v>
      </c>
      <c r="B82" s="124">
        <f>'Full On-Site Audit Sheet'!E83</f>
        <v>2</v>
      </c>
      <c r="C82" s="124">
        <f>'Supplier Self Audit Sheet'!D45</f>
        <v>0</v>
      </c>
      <c r="D82" s="126" t="str">
        <f>IF('Full On-Site Audit Sheet'!G83&lt;&gt;"", 'Full On-Site Audit Sheet'!G83,"")</f>
        <v/>
      </c>
    </row>
    <row r="83" spans="1:4" ht="29" x14ac:dyDescent="0.35">
      <c r="A83" s="143" t="s">
        <v>153</v>
      </c>
      <c r="B83" s="124">
        <f>'Full On-Site Audit Sheet'!E84</f>
        <v>2</v>
      </c>
      <c r="C83" s="124" t="s">
        <v>230</v>
      </c>
      <c r="D83" s="126" t="str">
        <f>IF('Full On-Site Audit Sheet'!G84&lt;&gt;"", 'Full On-Site Audit Sheet'!G84,"")</f>
        <v/>
      </c>
    </row>
    <row r="84" spans="1:4" x14ac:dyDescent="0.35">
      <c r="A84" s="143" t="s">
        <v>154</v>
      </c>
      <c r="B84" s="124">
        <f>'Full On-Site Audit Sheet'!E85</f>
        <v>2</v>
      </c>
      <c r="C84" s="124" t="s">
        <v>230</v>
      </c>
      <c r="D84" s="126" t="str">
        <f>IF('Full On-Site Audit Sheet'!G85&lt;&gt;"", 'Full On-Site Audit Sheet'!G85,"")</f>
        <v/>
      </c>
    </row>
    <row r="85" spans="1:4" x14ac:dyDescent="0.35">
      <c r="A85" s="143" t="s">
        <v>155</v>
      </c>
      <c r="B85" s="124">
        <f>'Full On-Site Audit Sheet'!E86</f>
        <v>2</v>
      </c>
      <c r="C85" s="124" t="s">
        <v>230</v>
      </c>
      <c r="D85" s="126" t="str">
        <f>IF('Full On-Site Audit Sheet'!G86&lt;&gt;"", 'Full On-Site Audit Sheet'!G86,"")</f>
        <v/>
      </c>
    </row>
    <row r="86" spans="1:4" ht="29" x14ac:dyDescent="0.35">
      <c r="A86" s="143" t="s">
        <v>156</v>
      </c>
      <c r="B86" s="124">
        <f>'Full On-Site Audit Sheet'!E87</f>
        <v>2</v>
      </c>
      <c r="C86" s="124" t="s">
        <v>230</v>
      </c>
      <c r="D86" s="126" t="str">
        <f>IF('Full On-Site Audit Sheet'!G87&lt;&gt;"", 'Full On-Site Audit Sheet'!G87,"")</f>
        <v/>
      </c>
    </row>
    <row r="87" spans="1:4" ht="29" x14ac:dyDescent="0.35">
      <c r="A87" s="143" t="s">
        <v>157</v>
      </c>
      <c r="B87" s="124">
        <f>'Full On-Site Audit Sheet'!E88</f>
        <v>2</v>
      </c>
      <c r="C87" s="124" t="s">
        <v>230</v>
      </c>
      <c r="D87" s="126" t="str">
        <f>IF('Full On-Site Audit Sheet'!G88&lt;&gt;"", 'Full On-Site Audit Sheet'!G88,"")</f>
        <v/>
      </c>
    </row>
    <row r="88" spans="1:4" ht="43.5" x14ac:dyDescent="0.35">
      <c r="A88" s="143" t="s">
        <v>158</v>
      </c>
      <c r="B88" s="124">
        <f>'Full On-Site Audit Sheet'!E89</f>
        <v>2</v>
      </c>
      <c r="C88" s="124" t="s">
        <v>230</v>
      </c>
      <c r="D88" s="126" t="str">
        <f>IF('Full On-Site Audit Sheet'!G89&lt;&gt;"", 'Full On-Site Audit Sheet'!G89,"")</f>
        <v/>
      </c>
    </row>
    <row r="89" spans="1:4" ht="29" x14ac:dyDescent="0.35">
      <c r="A89" s="143" t="s">
        <v>159</v>
      </c>
      <c r="B89" s="124">
        <f>'Full On-Site Audit Sheet'!E90</f>
        <v>2</v>
      </c>
      <c r="C89" s="124" t="s">
        <v>230</v>
      </c>
      <c r="D89" s="126" t="str">
        <f>IF('Full On-Site Audit Sheet'!G90&lt;&gt;"", 'Full On-Site Audit Sheet'!G90,"")</f>
        <v/>
      </c>
    </row>
    <row r="90" spans="1:4" ht="43.5" x14ac:dyDescent="0.35">
      <c r="A90" s="143" t="s">
        <v>160</v>
      </c>
      <c r="B90" s="124">
        <f>'Full On-Site Audit Sheet'!E91</f>
        <v>2</v>
      </c>
      <c r="C90" s="124" t="s">
        <v>230</v>
      </c>
      <c r="D90" s="126" t="str">
        <f>IF('Full On-Site Audit Sheet'!G91&lt;&gt;"", 'Full On-Site Audit Sheet'!G91,"")</f>
        <v/>
      </c>
    </row>
    <row r="91" spans="1:4" ht="29" x14ac:dyDescent="0.35">
      <c r="A91" s="143" t="s">
        <v>161</v>
      </c>
      <c r="B91" s="124">
        <f>'Full On-Site Audit Sheet'!E92</f>
        <v>2</v>
      </c>
      <c r="C91" s="124" t="s">
        <v>230</v>
      </c>
      <c r="D91" s="126" t="str">
        <f>IF('Full On-Site Audit Sheet'!G92&lt;&gt;"", 'Full On-Site Audit Sheet'!G92,"")</f>
        <v/>
      </c>
    </row>
    <row r="92" spans="1:4" ht="29" x14ac:dyDescent="0.35">
      <c r="A92" s="143" t="s">
        <v>162</v>
      </c>
      <c r="B92" s="124">
        <f>'Full On-Site Audit Sheet'!E93</f>
        <v>2</v>
      </c>
      <c r="C92" s="124" t="s">
        <v>230</v>
      </c>
      <c r="D92" s="126" t="str">
        <f>IF('Full On-Site Audit Sheet'!G93&lt;&gt;"", 'Full On-Site Audit Sheet'!G93,"")</f>
        <v/>
      </c>
    </row>
    <row r="93" spans="1:4" ht="29" x14ac:dyDescent="0.35">
      <c r="A93" s="143" t="s">
        <v>163</v>
      </c>
      <c r="B93" s="124">
        <f>'Full On-Site Audit Sheet'!E94</f>
        <v>2</v>
      </c>
      <c r="C93" s="124" t="s">
        <v>230</v>
      </c>
      <c r="D93" s="126" t="str">
        <f>IF('Full On-Site Audit Sheet'!G94&lt;&gt;"", 'Full On-Site Audit Sheet'!G94,"")</f>
        <v/>
      </c>
    </row>
    <row r="94" spans="1:4" ht="15" thickBot="1" x14ac:dyDescent="0.4">
      <c r="A94" s="144" t="s">
        <v>101</v>
      </c>
      <c r="B94" s="147">
        <f>'Full On-Site Audit Sheet'!E95</f>
        <v>1</v>
      </c>
      <c r="C94" s="141">
        <f>'Supplier Self Audit Sheet'!D46</f>
        <v>0</v>
      </c>
      <c r="D94" s="142"/>
    </row>
    <row r="95" spans="1:4" ht="15" thickBot="1" x14ac:dyDescent="0.4">
      <c r="A95" s="51"/>
      <c r="B95" s="138"/>
      <c r="C95" s="123"/>
      <c r="D95" s="10"/>
    </row>
    <row r="96" spans="1:4" ht="29" x14ac:dyDescent="0.35">
      <c r="A96" s="127" t="s">
        <v>41</v>
      </c>
      <c r="B96" s="128" t="s">
        <v>232</v>
      </c>
      <c r="C96" s="129" t="s">
        <v>231</v>
      </c>
      <c r="D96" s="130" t="s">
        <v>249</v>
      </c>
    </row>
    <row r="97" spans="1:4" ht="29" x14ac:dyDescent="0.35">
      <c r="A97" s="125" t="s">
        <v>42</v>
      </c>
      <c r="B97" s="124">
        <f>'Full On-Site Audit Sheet'!E97</f>
        <v>2</v>
      </c>
      <c r="C97" s="124">
        <f>'Supplier Self Audit Sheet'!D48</f>
        <v>0</v>
      </c>
      <c r="D97" s="126" t="str">
        <f>IF('Full On-Site Audit Sheet'!G97&lt;&gt;"", 'Full On-Site Audit Sheet'!G97,"")</f>
        <v/>
      </c>
    </row>
    <row r="98" spans="1:4" ht="29" x14ac:dyDescent="0.35">
      <c r="A98" s="125" t="s">
        <v>43</v>
      </c>
      <c r="B98" s="124">
        <f>'Full On-Site Audit Sheet'!E98</f>
        <v>1</v>
      </c>
      <c r="C98" s="124">
        <f>'Supplier Self Audit Sheet'!D49</f>
        <v>0</v>
      </c>
      <c r="D98" s="126" t="str">
        <f>IF('Full On-Site Audit Sheet'!G98&lt;&gt;"", 'Full On-Site Audit Sheet'!G98,"")</f>
        <v/>
      </c>
    </row>
    <row r="99" spans="1:4" ht="29" x14ac:dyDescent="0.35">
      <c r="A99" s="125" t="s">
        <v>164</v>
      </c>
      <c r="B99" s="124">
        <f>'Full On-Site Audit Sheet'!E99</f>
        <v>1</v>
      </c>
      <c r="C99" s="124" t="s">
        <v>230</v>
      </c>
      <c r="D99" s="126" t="str">
        <f>IF('Full On-Site Audit Sheet'!G99&lt;&gt;"", 'Full On-Site Audit Sheet'!G99,"")</f>
        <v/>
      </c>
    </row>
    <row r="100" spans="1:4" ht="29" x14ac:dyDescent="0.35">
      <c r="A100" s="125" t="s">
        <v>165</v>
      </c>
      <c r="B100" s="124">
        <f>'Full On-Site Audit Sheet'!E100</f>
        <v>1</v>
      </c>
      <c r="C100" s="124" t="s">
        <v>230</v>
      </c>
      <c r="D100" s="126" t="str">
        <f>IF('Full On-Site Audit Sheet'!G100&lt;&gt;"", 'Full On-Site Audit Sheet'!G100,"")</f>
        <v/>
      </c>
    </row>
    <row r="101" spans="1:4" x14ac:dyDescent="0.35">
      <c r="A101" s="125" t="s">
        <v>166</v>
      </c>
      <c r="B101" s="124">
        <f>'Full On-Site Audit Sheet'!E101</f>
        <v>1</v>
      </c>
      <c r="C101" s="124" t="s">
        <v>230</v>
      </c>
      <c r="D101" s="126" t="str">
        <f>IF('Full On-Site Audit Sheet'!G101&lt;&gt;"", 'Full On-Site Audit Sheet'!G101,"")</f>
        <v/>
      </c>
    </row>
    <row r="102" spans="1:4" ht="29" x14ac:dyDescent="0.35">
      <c r="A102" s="125" t="s">
        <v>167</v>
      </c>
      <c r="B102" s="124">
        <f>'Full On-Site Audit Sheet'!E102</f>
        <v>1</v>
      </c>
      <c r="C102" s="124" t="s">
        <v>230</v>
      </c>
      <c r="D102" s="126" t="str">
        <f>IF('Full On-Site Audit Sheet'!G102&lt;&gt;"", 'Full On-Site Audit Sheet'!G102,"")</f>
        <v/>
      </c>
    </row>
    <row r="103" spans="1:4" ht="15" thickBot="1" x14ac:dyDescent="0.4">
      <c r="A103" s="140" t="s">
        <v>86</v>
      </c>
      <c r="B103" s="147">
        <f>'Full On-Site Audit Sheet'!E103</f>
        <v>0.5625</v>
      </c>
      <c r="C103" s="141">
        <f>'Supplier Self Audit Sheet'!D50</f>
        <v>0</v>
      </c>
      <c r="D103" s="142"/>
    </row>
    <row r="104" spans="1:4" ht="15" thickBot="1" x14ac:dyDescent="0.4">
      <c r="A104" s="139"/>
      <c r="B104" s="138"/>
      <c r="C104" s="123"/>
      <c r="D104" s="10"/>
    </row>
    <row r="105" spans="1:4" ht="29" x14ac:dyDescent="0.35">
      <c r="A105" s="127" t="s">
        <v>44</v>
      </c>
      <c r="B105" s="128" t="s">
        <v>232</v>
      </c>
      <c r="C105" s="129" t="s">
        <v>231</v>
      </c>
      <c r="D105" s="130" t="s">
        <v>249</v>
      </c>
    </row>
    <row r="106" spans="1:4" ht="29" x14ac:dyDescent="0.35">
      <c r="A106" s="125" t="s">
        <v>45</v>
      </c>
      <c r="B106" s="124">
        <f>'Full On-Site Audit Sheet'!E105</f>
        <v>2</v>
      </c>
      <c r="C106" s="124">
        <f>'Supplier Self Audit Sheet'!D52</f>
        <v>0</v>
      </c>
      <c r="D106" s="126" t="str">
        <f>IF('Full On-Site Audit Sheet'!G105&lt;&gt;"", 'Full On-Site Audit Sheet'!G105,"")</f>
        <v/>
      </c>
    </row>
    <row r="107" spans="1:4" ht="29" x14ac:dyDescent="0.35">
      <c r="A107" s="125" t="s">
        <v>46</v>
      </c>
      <c r="B107" s="124">
        <f>'Full On-Site Audit Sheet'!E106</f>
        <v>1</v>
      </c>
      <c r="C107" s="124">
        <f>'Supplier Self Audit Sheet'!D53</f>
        <v>0</v>
      </c>
      <c r="D107" s="126" t="str">
        <f>IF('Full On-Site Audit Sheet'!G106&lt;&gt;"", 'Full On-Site Audit Sheet'!G106,"")</f>
        <v/>
      </c>
    </row>
    <row r="108" spans="1:4" ht="29" x14ac:dyDescent="0.35">
      <c r="A108" s="125" t="s">
        <v>46</v>
      </c>
      <c r="B108" s="124">
        <f>'Full On-Site Audit Sheet'!E107</f>
        <v>1</v>
      </c>
      <c r="C108" s="124" t="s">
        <v>230</v>
      </c>
      <c r="D108" s="126" t="str">
        <f>IF('Full On-Site Audit Sheet'!G107&lt;&gt;"", 'Full On-Site Audit Sheet'!G107,"")</f>
        <v/>
      </c>
    </row>
    <row r="109" spans="1:4" x14ac:dyDescent="0.35">
      <c r="A109" s="125" t="s">
        <v>168</v>
      </c>
      <c r="B109" s="124">
        <f>'Full On-Site Audit Sheet'!E108</f>
        <v>1</v>
      </c>
      <c r="C109" s="124" t="s">
        <v>230</v>
      </c>
      <c r="D109" s="126" t="str">
        <f>IF('Full On-Site Audit Sheet'!G108&lt;&gt;"", 'Full On-Site Audit Sheet'!G108,"")</f>
        <v/>
      </c>
    </row>
    <row r="110" spans="1:4" ht="15" thickBot="1" x14ac:dyDescent="0.4">
      <c r="A110" s="140" t="s">
        <v>100</v>
      </c>
      <c r="B110" s="147">
        <f>'Full On-Site Audit Sheet'!E109</f>
        <v>0.60000000000000009</v>
      </c>
      <c r="C110" s="141">
        <f>'Supplier Self Audit Sheet'!D54</f>
        <v>0</v>
      </c>
      <c r="D110" s="142"/>
    </row>
    <row r="111" spans="1:4" ht="15" thickBot="1" x14ac:dyDescent="0.4">
      <c r="A111" s="139"/>
      <c r="B111" s="138"/>
      <c r="C111" s="123"/>
      <c r="D111" s="10"/>
    </row>
    <row r="112" spans="1:4" ht="29" x14ac:dyDescent="0.35">
      <c r="A112" s="127" t="s">
        <v>47</v>
      </c>
      <c r="B112" s="128" t="s">
        <v>232</v>
      </c>
      <c r="C112" s="129" t="s">
        <v>231</v>
      </c>
      <c r="D112" s="130" t="s">
        <v>249</v>
      </c>
    </row>
    <row r="113" spans="1:4" ht="29" x14ac:dyDescent="0.35">
      <c r="A113" s="125" t="s">
        <v>48</v>
      </c>
      <c r="B113" s="124">
        <f>'Full On-Site Audit Sheet'!E111</f>
        <v>2</v>
      </c>
      <c r="C113" s="124">
        <f>'Supplier Self Audit Sheet'!D56</f>
        <v>0</v>
      </c>
      <c r="D113" s="126" t="str">
        <f>IF('Full On-Site Audit Sheet'!G111&lt;&gt;"", 'Full On-Site Audit Sheet'!G111,"")</f>
        <v/>
      </c>
    </row>
    <row r="114" spans="1:4" ht="43.5" x14ac:dyDescent="0.35">
      <c r="A114" s="125" t="s">
        <v>49</v>
      </c>
      <c r="B114" s="124">
        <f>'Full On-Site Audit Sheet'!E112</f>
        <v>2</v>
      </c>
      <c r="C114" s="124">
        <f>'Supplier Self Audit Sheet'!D57</f>
        <v>0</v>
      </c>
      <c r="D114" s="126" t="str">
        <f>IF('Full On-Site Audit Sheet'!G112&lt;&gt;"", 'Full On-Site Audit Sheet'!G112,"")</f>
        <v/>
      </c>
    </row>
    <row r="115" spans="1:4" ht="29" x14ac:dyDescent="0.35">
      <c r="A115" s="125" t="s">
        <v>48</v>
      </c>
      <c r="B115" s="124">
        <f>'Full On-Site Audit Sheet'!E113</f>
        <v>2</v>
      </c>
      <c r="C115" s="124" t="s">
        <v>230</v>
      </c>
      <c r="D115" s="126" t="str">
        <f>IF('Full On-Site Audit Sheet'!G113&lt;&gt;"", 'Full On-Site Audit Sheet'!G113,"")</f>
        <v/>
      </c>
    </row>
    <row r="116" spans="1:4" ht="29" x14ac:dyDescent="0.35">
      <c r="A116" s="125" t="s">
        <v>169</v>
      </c>
      <c r="B116" s="124">
        <f>'Full On-Site Audit Sheet'!E114</f>
        <v>2</v>
      </c>
      <c r="C116" s="124" t="s">
        <v>230</v>
      </c>
      <c r="D116" s="126" t="str">
        <f>IF('Full On-Site Audit Sheet'!G114&lt;&gt;"", 'Full On-Site Audit Sheet'!G114,"")</f>
        <v/>
      </c>
    </row>
    <row r="117" spans="1:4" ht="29" x14ac:dyDescent="0.35">
      <c r="A117" s="125" t="s">
        <v>170</v>
      </c>
      <c r="B117" s="124">
        <f>'Full On-Site Audit Sheet'!E115</f>
        <v>2</v>
      </c>
      <c r="C117" s="124" t="s">
        <v>230</v>
      </c>
      <c r="D117" s="126" t="str">
        <f>IF('Full On-Site Audit Sheet'!G115&lt;&gt;"", 'Full On-Site Audit Sheet'!G115,"")</f>
        <v/>
      </c>
    </row>
    <row r="118" spans="1:4" ht="15" thickBot="1" x14ac:dyDescent="0.4">
      <c r="A118" s="144" t="s">
        <v>87</v>
      </c>
      <c r="B118" s="147">
        <f>'Full On-Site Audit Sheet'!E116</f>
        <v>1</v>
      </c>
      <c r="C118" s="141">
        <f>'Supplier Self Audit Sheet'!D58</f>
        <v>0</v>
      </c>
      <c r="D118" s="142"/>
    </row>
    <row r="119" spans="1:4" ht="15" thickBot="1" x14ac:dyDescent="0.4">
      <c r="A119" s="51"/>
      <c r="B119" s="138"/>
      <c r="C119" s="123"/>
      <c r="D119" s="10"/>
    </row>
    <row r="120" spans="1:4" ht="29" x14ac:dyDescent="0.35">
      <c r="A120" s="127" t="s">
        <v>50</v>
      </c>
      <c r="B120" s="128" t="s">
        <v>232</v>
      </c>
      <c r="C120" s="129" t="s">
        <v>231</v>
      </c>
      <c r="D120" s="130" t="s">
        <v>249</v>
      </c>
    </row>
    <row r="121" spans="1:4" ht="43.5" x14ac:dyDescent="0.35">
      <c r="A121" s="125" t="s">
        <v>80</v>
      </c>
      <c r="B121" s="124">
        <f>'Full On-Site Audit Sheet'!E118</f>
        <v>2</v>
      </c>
      <c r="C121" s="124">
        <f>'Supplier Self Audit Sheet'!D60</f>
        <v>0</v>
      </c>
      <c r="D121" s="126" t="str">
        <f>IF('Full On-Site Audit Sheet'!G118&lt;&gt;"", 'Full On-Site Audit Sheet'!G118,"")</f>
        <v/>
      </c>
    </row>
    <row r="122" spans="1:4" ht="29" x14ac:dyDescent="0.35">
      <c r="A122" s="125" t="s">
        <v>51</v>
      </c>
      <c r="B122" s="124">
        <f>'Full On-Site Audit Sheet'!E119</f>
        <v>1</v>
      </c>
      <c r="C122" s="124">
        <f>'Supplier Self Audit Sheet'!D61</f>
        <v>0</v>
      </c>
      <c r="D122" s="126" t="str">
        <f>IF('Full On-Site Audit Sheet'!G119&lt;&gt;"", 'Full On-Site Audit Sheet'!G119,"")</f>
        <v/>
      </c>
    </row>
    <row r="123" spans="1:4" ht="29" x14ac:dyDescent="0.35">
      <c r="A123" s="148" t="s">
        <v>52</v>
      </c>
      <c r="B123" s="124">
        <f>'Full On-Site Audit Sheet'!E120</f>
        <v>1</v>
      </c>
      <c r="C123" s="124">
        <f>'Supplier Self Audit Sheet'!D62</f>
        <v>0</v>
      </c>
      <c r="D123" s="126" t="str">
        <f>IF('Full On-Site Audit Sheet'!G120&lt;&gt;"", 'Full On-Site Audit Sheet'!G120,"")</f>
        <v/>
      </c>
    </row>
    <row r="124" spans="1:4" ht="43.5" x14ac:dyDescent="0.35">
      <c r="A124" s="125" t="s">
        <v>171</v>
      </c>
      <c r="B124" s="124">
        <f>'Full On-Site Audit Sheet'!E121</f>
        <v>1</v>
      </c>
      <c r="C124" s="124" t="s">
        <v>230</v>
      </c>
      <c r="D124" s="126" t="str">
        <f>IF('Full On-Site Audit Sheet'!G121&lt;&gt;"", 'Full On-Site Audit Sheet'!G121,"")</f>
        <v/>
      </c>
    </row>
    <row r="125" spans="1:4" ht="29" x14ac:dyDescent="0.35">
      <c r="A125" s="125" t="s">
        <v>172</v>
      </c>
      <c r="B125" s="124">
        <f>'Full On-Site Audit Sheet'!E122</f>
        <v>1</v>
      </c>
      <c r="C125" s="124" t="s">
        <v>230</v>
      </c>
      <c r="D125" s="126" t="str">
        <f>IF('Full On-Site Audit Sheet'!G122&lt;&gt;"", 'Full On-Site Audit Sheet'!G122,"")</f>
        <v/>
      </c>
    </row>
    <row r="126" spans="1:4" ht="29" x14ac:dyDescent="0.35">
      <c r="A126" s="125" t="s">
        <v>173</v>
      </c>
      <c r="B126" s="124">
        <f>'Full On-Site Audit Sheet'!E123</f>
        <v>1</v>
      </c>
      <c r="C126" s="124" t="s">
        <v>230</v>
      </c>
      <c r="D126" s="126" t="str">
        <f>IF('Full On-Site Audit Sheet'!G123&lt;&gt;"", 'Full On-Site Audit Sheet'!G123,"")</f>
        <v/>
      </c>
    </row>
    <row r="127" spans="1:4" ht="58" x14ac:dyDescent="0.35">
      <c r="A127" s="125" t="s">
        <v>174</v>
      </c>
      <c r="B127" s="124">
        <f>'Full On-Site Audit Sheet'!E124</f>
        <v>1</v>
      </c>
      <c r="C127" s="124" t="s">
        <v>230</v>
      </c>
      <c r="D127" s="126" t="str">
        <f>IF('Full On-Site Audit Sheet'!G124&lt;&gt;"", 'Full On-Site Audit Sheet'!G124,"")</f>
        <v/>
      </c>
    </row>
    <row r="128" spans="1:4" ht="15" thickBot="1" x14ac:dyDescent="0.4">
      <c r="A128" s="144" t="s">
        <v>88</v>
      </c>
      <c r="B128" s="147">
        <f>'Full On-Site Audit Sheet'!E125</f>
        <v>0.55882352941176472</v>
      </c>
      <c r="C128" s="141">
        <f>'Supplier Self Audit Sheet'!D63</f>
        <v>0</v>
      </c>
      <c r="D128" s="142"/>
    </row>
    <row r="129" spans="1:4" x14ac:dyDescent="0.35">
      <c r="A129" s="51"/>
      <c r="B129" s="123"/>
      <c r="C129" s="123"/>
      <c r="D129" s="10"/>
    </row>
    <row r="130" spans="1:4" ht="24" thickBot="1" x14ac:dyDescent="0.6">
      <c r="A130" s="39" t="s">
        <v>77</v>
      </c>
      <c r="B130" s="123"/>
      <c r="C130" s="123"/>
      <c r="D130" s="10"/>
    </row>
    <row r="131" spans="1:4" ht="29" x14ac:dyDescent="0.35">
      <c r="A131" s="127" t="s">
        <v>54</v>
      </c>
      <c r="B131" s="128" t="s">
        <v>232</v>
      </c>
      <c r="C131" s="129" t="s">
        <v>231</v>
      </c>
      <c r="D131" s="130" t="s">
        <v>249</v>
      </c>
    </row>
    <row r="132" spans="1:4" ht="29" x14ac:dyDescent="0.35">
      <c r="A132" s="145" t="s">
        <v>55</v>
      </c>
      <c r="B132" s="124">
        <f>'Full On-Site Audit Sheet'!E129</f>
        <v>2</v>
      </c>
      <c r="C132" s="124">
        <f>'Supplier Self Audit Sheet'!D67</f>
        <v>0</v>
      </c>
      <c r="D132" s="126" t="str">
        <f>IF('Full On-Site Audit Sheet'!G129&lt;&gt;"", 'Full On-Site Audit Sheet'!G129,"")</f>
        <v/>
      </c>
    </row>
    <row r="133" spans="1:4" ht="29" x14ac:dyDescent="0.35">
      <c r="A133" s="145" t="s">
        <v>56</v>
      </c>
      <c r="B133" s="124">
        <f>'Full On-Site Audit Sheet'!E130</f>
        <v>2</v>
      </c>
      <c r="C133" s="124">
        <f>'Supplier Self Audit Sheet'!D68</f>
        <v>0</v>
      </c>
      <c r="D133" s="126" t="str">
        <f>IF('Full On-Site Audit Sheet'!G130&lt;&gt;"", 'Full On-Site Audit Sheet'!G130,"")</f>
        <v/>
      </c>
    </row>
    <row r="134" spans="1:4" x14ac:dyDescent="0.35">
      <c r="A134" s="145" t="s">
        <v>57</v>
      </c>
      <c r="B134" s="124">
        <f>'Full On-Site Audit Sheet'!E131</f>
        <v>1</v>
      </c>
      <c r="C134" s="124">
        <f>'Supplier Self Audit Sheet'!D69</f>
        <v>0</v>
      </c>
      <c r="D134" s="126" t="str">
        <f>IF('Full On-Site Audit Sheet'!G131&lt;&gt;"", 'Full On-Site Audit Sheet'!G131,"")</f>
        <v/>
      </c>
    </row>
    <row r="135" spans="1:4" ht="29" x14ac:dyDescent="0.35">
      <c r="A135" s="145" t="s">
        <v>58</v>
      </c>
      <c r="B135" s="124">
        <f>'Full On-Site Audit Sheet'!E132</f>
        <v>2</v>
      </c>
      <c r="C135" s="124">
        <f>'Supplier Self Audit Sheet'!D70</f>
        <v>0</v>
      </c>
      <c r="D135" s="126" t="str">
        <f>IF('Full On-Site Audit Sheet'!G132&lt;&gt;"", 'Full On-Site Audit Sheet'!G132,"")</f>
        <v/>
      </c>
    </row>
    <row r="136" spans="1:4" ht="29" x14ac:dyDescent="0.35">
      <c r="A136" s="145" t="s">
        <v>175</v>
      </c>
      <c r="B136" s="124">
        <f>'Full On-Site Audit Sheet'!E133</f>
        <v>2</v>
      </c>
      <c r="C136" s="124" t="s">
        <v>230</v>
      </c>
      <c r="D136" s="126" t="str">
        <f>IF('Full On-Site Audit Sheet'!G133&lt;&gt;"", 'Full On-Site Audit Sheet'!G133,"")</f>
        <v/>
      </c>
    </row>
    <row r="137" spans="1:4" ht="29" x14ac:dyDescent="0.35">
      <c r="A137" s="145" t="s">
        <v>176</v>
      </c>
      <c r="B137" s="124">
        <f>'Full On-Site Audit Sheet'!E134</f>
        <v>2</v>
      </c>
      <c r="C137" s="124" t="s">
        <v>230</v>
      </c>
      <c r="D137" s="126" t="str">
        <f>IF('Full On-Site Audit Sheet'!G134&lt;&gt;"", 'Full On-Site Audit Sheet'!G134,"")</f>
        <v/>
      </c>
    </row>
    <row r="138" spans="1:4" ht="43.5" x14ac:dyDescent="0.35">
      <c r="A138" s="145" t="s">
        <v>177</v>
      </c>
      <c r="B138" s="124">
        <f>'Full On-Site Audit Sheet'!E135</f>
        <v>2</v>
      </c>
      <c r="C138" s="124" t="s">
        <v>230</v>
      </c>
      <c r="D138" s="126" t="str">
        <f>IF('Full On-Site Audit Sheet'!G135&lt;&gt;"", 'Full On-Site Audit Sheet'!G135,"")</f>
        <v/>
      </c>
    </row>
    <row r="139" spans="1:4" ht="43.5" x14ac:dyDescent="0.35">
      <c r="A139" s="145" t="s">
        <v>178</v>
      </c>
      <c r="B139" s="124">
        <f>'Full On-Site Audit Sheet'!E136</f>
        <v>2</v>
      </c>
      <c r="C139" s="124" t="s">
        <v>230</v>
      </c>
      <c r="D139" s="126" t="str">
        <f>IF('Full On-Site Audit Sheet'!G136&lt;&gt;"", 'Full On-Site Audit Sheet'!G136,"")</f>
        <v/>
      </c>
    </row>
    <row r="140" spans="1:4" ht="29" x14ac:dyDescent="0.35">
      <c r="A140" s="145" t="s">
        <v>179</v>
      </c>
      <c r="B140" s="124">
        <f>'Full On-Site Audit Sheet'!E137</f>
        <v>2</v>
      </c>
      <c r="C140" s="124" t="s">
        <v>230</v>
      </c>
      <c r="D140" s="126" t="str">
        <f>IF('Full On-Site Audit Sheet'!G137&lt;&gt;"", 'Full On-Site Audit Sheet'!G137,"")</f>
        <v/>
      </c>
    </row>
    <row r="141" spans="1:4" ht="43.5" x14ac:dyDescent="0.35">
      <c r="A141" s="145" t="s">
        <v>180</v>
      </c>
      <c r="B141" s="124">
        <f>'Full On-Site Audit Sheet'!E138</f>
        <v>2</v>
      </c>
      <c r="C141" s="124" t="s">
        <v>230</v>
      </c>
      <c r="D141" s="126" t="str">
        <f>IF('Full On-Site Audit Sheet'!G138&lt;&gt;"", 'Full On-Site Audit Sheet'!G138,"")</f>
        <v/>
      </c>
    </row>
    <row r="142" spans="1:4" ht="43.5" x14ac:dyDescent="0.35">
      <c r="A142" s="145" t="s">
        <v>181</v>
      </c>
      <c r="B142" s="124">
        <f>'Full On-Site Audit Sheet'!E139</f>
        <v>2</v>
      </c>
      <c r="C142" s="124" t="s">
        <v>230</v>
      </c>
      <c r="D142" s="126" t="str">
        <f>IF('Full On-Site Audit Sheet'!G139&lt;&gt;"", 'Full On-Site Audit Sheet'!G139,"")</f>
        <v/>
      </c>
    </row>
    <row r="143" spans="1:4" ht="29" x14ac:dyDescent="0.35">
      <c r="A143" s="145" t="s">
        <v>182</v>
      </c>
      <c r="B143" s="124">
        <f>'Full On-Site Audit Sheet'!E140</f>
        <v>2</v>
      </c>
      <c r="C143" s="124" t="s">
        <v>230</v>
      </c>
      <c r="D143" s="126" t="str">
        <f>IF('Full On-Site Audit Sheet'!G140&lt;&gt;"", 'Full On-Site Audit Sheet'!G140,"")</f>
        <v/>
      </c>
    </row>
    <row r="144" spans="1:4" ht="72.5" x14ac:dyDescent="0.35">
      <c r="A144" s="145" t="s">
        <v>183</v>
      </c>
      <c r="B144" s="124">
        <f>'Full On-Site Audit Sheet'!E141</f>
        <v>2</v>
      </c>
      <c r="C144" s="124" t="s">
        <v>230</v>
      </c>
      <c r="D144" s="126" t="str">
        <f>IF('Full On-Site Audit Sheet'!G141&lt;&gt;"", 'Full On-Site Audit Sheet'!G141,"")</f>
        <v/>
      </c>
    </row>
    <row r="145" spans="1:4" ht="29" x14ac:dyDescent="0.35">
      <c r="A145" s="145" t="s">
        <v>184</v>
      </c>
      <c r="B145" s="124">
        <f>'Full On-Site Audit Sheet'!E142</f>
        <v>2</v>
      </c>
      <c r="C145" s="124" t="s">
        <v>230</v>
      </c>
      <c r="D145" s="126" t="str">
        <f>IF('Full On-Site Audit Sheet'!G142&lt;&gt;"", 'Full On-Site Audit Sheet'!G142,"")</f>
        <v/>
      </c>
    </row>
    <row r="146" spans="1:4" ht="43.5" x14ac:dyDescent="0.35">
      <c r="A146" s="145" t="s">
        <v>185</v>
      </c>
      <c r="B146" s="124">
        <f>'Full On-Site Audit Sheet'!E143</f>
        <v>2</v>
      </c>
      <c r="C146" s="124" t="s">
        <v>230</v>
      </c>
      <c r="D146" s="126" t="str">
        <f>IF('Full On-Site Audit Sheet'!G143&lt;&gt;"", 'Full On-Site Audit Sheet'!G143,"")</f>
        <v/>
      </c>
    </row>
    <row r="147" spans="1:4" ht="58" x14ac:dyDescent="0.35">
      <c r="A147" s="145" t="s">
        <v>186</v>
      </c>
      <c r="B147" s="124">
        <f>'Full On-Site Audit Sheet'!E144</f>
        <v>2</v>
      </c>
      <c r="C147" s="124" t="s">
        <v>230</v>
      </c>
      <c r="D147" s="126" t="str">
        <f>IF('Full On-Site Audit Sheet'!G144&lt;&gt;"", 'Full On-Site Audit Sheet'!G144,"")</f>
        <v/>
      </c>
    </row>
    <row r="148" spans="1:4" ht="29" x14ac:dyDescent="0.35">
      <c r="A148" s="145" t="s">
        <v>187</v>
      </c>
      <c r="B148" s="124">
        <f>'Full On-Site Audit Sheet'!E145</f>
        <v>2</v>
      </c>
      <c r="C148" s="124" t="s">
        <v>230</v>
      </c>
      <c r="D148" s="126" t="str">
        <f>IF('Full On-Site Audit Sheet'!G145&lt;&gt;"", 'Full On-Site Audit Sheet'!G145,"")</f>
        <v/>
      </c>
    </row>
    <row r="149" spans="1:4" ht="29" x14ac:dyDescent="0.35">
      <c r="A149" s="145" t="s">
        <v>188</v>
      </c>
      <c r="B149" s="124">
        <f>'Full On-Site Audit Sheet'!E146</f>
        <v>2</v>
      </c>
      <c r="C149" s="124" t="s">
        <v>230</v>
      </c>
      <c r="D149" s="126" t="str">
        <f>IF('Full On-Site Audit Sheet'!G146&lt;&gt;"", 'Full On-Site Audit Sheet'!G146,"")</f>
        <v/>
      </c>
    </row>
    <row r="150" spans="1:4" ht="15" thickBot="1" x14ac:dyDescent="0.4">
      <c r="A150" s="140" t="s">
        <v>89</v>
      </c>
      <c r="B150" s="147">
        <f>'Full On-Site Audit Sheet'!E147</f>
        <v>0.87061728395061722</v>
      </c>
      <c r="C150" s="141">
        <f>'Supplier Self Audit Sheet'!D71</f>
        <v>0</v>
      </c>
      <c r="D150" s="142"/>
    </row>
    <row r="151" spans="1:4" ht="15" thickBot="1" x14ac:dyDescent="0.4">
      <c r="A151" s="139"/>
      <c r="B151" s="138"/>
      <c r="C151" s="123"/>
      <c r="D151" s="10"/>
    </row>
    <row r="152" spans="1:4" ht="29" x14ac:dyDescent="0.35">
      <c r="A152" s="127" t="s">
        <v>59</v>
      </c>
      <c r="B152" s="128" t="s">
        <v>232</v>
      </c>
      <c r="C152" s="129" t="s">
        <v>231</v>
      </c>
      <c r="D152" s="130" t="s">
        <v>249</v>
      </c>
    </row>
    <row r="153" spans="1:4" ht="43.5" x14ac:dyDescent="0.35">
      <c r="A153" s="143" t="s">
        <v>111</v>
      </c>
      <c r="B153" s="124">
        <f>'Full On-Site Audit Sheet'!E149</f>
        <v>1</v>
      </c>
      <c r="C153" s="124">
        <f>'Supplier Self Audit Sheet'!D73</f>
        <v>0</v>
      </c>
      <c r="D153" s="126" t="str">
        <f>IF('Full On-Site Audit Sheet'!G149&lt;&gt;"", 'Full On-Site Audit Sheet'!G149,"")</f>
        <v/>
      </c>
    </row>
    <row r="154" spans="1:4" x14ac:dyDescent="0.35">
      <c r="A154" s="143" t="s">
        <v>81</v>
      </c>
      <c r="B154" s="124">
        <f>'Full On-Site Audit Sheet'!E150</f>
        <v>2</v>
      </c>
      <c r="C154" s="124">
        <f>'Supplier Self Audit Sheet'!D74</f>
        <v>0</v>
      </c>
      <c r="D154" s="126" t="str">
        <f>IF('Full On-Site Audit Sheet'!G150&lt;&gt;"", 'Full On-Site Audit Sheet'!G150,"")</f>
        <v/>
      </c>
    </row>
    <row r="155" spans="1:4" ht="29" x14ac:dyDescent="0.35">
      <c r="A155" s="143" t="s">
        <v>60</v>
      </c>
      <c r="B155" s="124">
        <f>'Full On-Site Audit Sheet'!E151</f>
        <v>2</v>
      </c>
      <c r="C155" s="124">
        <f>'Supplier Self Audit Sheet'!D75</f>
        <v>0</v>
      </c>
      <c r="D155" s="126" t="str">
        <f>IF('Full On-Site Audit Sheet'!G151&lt;&gt;"", 'Full On-Site Audit Sheet'!G151,"")</f>
        <v/>
      </c>
    </row>
    <row r="156" spans="1:4" ht="29" x14ac:dyDescent="0.35">
      <c r="A156" s="143" t="s">
        <v>189</v>
      </c>
      <c r="B156" s="124">
        <f>'Full On-Site Audit Sheet'!E152</f>
        <v>2</v>
      </c>
      <c r="C156" s="124" t="s">
        <v>230</v>
      </c>
      <c r="D156" s="126" t="str">
        <f>IF('Full On-Site Audit Sheet'!G152&lt;&gt;"", 'Full On-Site Audit Sheet'!G152,"")</f>
        <v/>
      </c>
    </row>
    <row r="157" spans="1:4" ht="29" x14ac:dyDescent="0.35">
      <c r="A157" s="143" t="s">
        <v>190</v>
      </c>
      <c r="B157" s="124">
        <f>'Full On-Site Audit Sheet'!E153</f>
        <v>2</v>
      </c>
      <c r="C157" s="124" t="s">
        <v>230</v>
      </c>
      <c r="D157" s="126" t="str">
        <f>IF('Full On-Site Audit Sheet'!G153&lt;&gt;"", 'Full On-Site Audit Sheet'!G153,"")</f>
        <v/>
      </c>
    </row>
    <row r="158" spans="1:4" ht="29" x14ac:dyDescent="0.35">
      <c r="A158" s="143" t="s">
        <v>191</v>
      </c>
      <c r="B158" s="124">
        <f>'Full On-Site Audit Sheet'!E154</f>
        <v>2</v>
      </c>
      <c r="C158" s="124" t="s">
        <v>230</v>
      </c>
      <c r="D158" s="126" t="str">
        <f>IF('Full On-Site Audit Sheet'!G154&lt;&gt;"", 'Full On-Site Audit Sheet'!G154,"")</f>
        <v/>
      </c>
    </row>
    <row r="159" spans="1:4" ht="43.5" x14ac:dyDescent="0.35">
      <c r="A159" s="143" t="s">
        <v>192</v>
      </c>
      <c r="B159" s="124">
        <f>'Full On-Site Audit Sheet'!E155</f>
        <v>2</v>
      </c>
      <c r="C159" s="124" t="s">
        <v>230</v>
      </c>
      <c r="D159" s="126" t="str">
        <f>IF('Full On-Site Audit Sheet'!G155&lt;&gt;"", 'Full On-Site Audit Sheet'!G155,"")</f>
        <v/>
      </c>
    </row>
    <row r="160" spans="1:4" ht="29" x14ac:dyDescent="0.35">
      <c r="A160" s="143" t="s">
        <v>193</v>
      </c>
      <c r="B160" s="124">
        <f>'Full On-Site Audit Sheet'!E156</f>
        <v>2</v>
      </c>
      <c r="C160" s="124" t="s">
        <v>230</v>
      </c>
      <c r="D160" s="126" t="str">
        <f>IF('Full On-Site Audit Sheet'!G156&lt;&gt;"", 'Full On-Site Audit Sheet'!G156,"")</f>
        <v/>
      </c>
    </row>
    <row r="161" spans="1:4" x14ac:dyDescent="0.35">
      <c r="A161" s="143" t="s">
        <v>194</v>
      </c>
      <c r="B161" s="124">
        <f>'Full On-Site Audit Sheet'!E157</f>
        <v>2</v>
      </c>
      <c r="C161" s="124" t="s">
        <v>230</v>
      </c>
      <c r="D161" s="126" t="str">
        <f>IF('Full On-Site Audit Sheet'!G157&lt;&gt;"", 'Full On-Site Audit Sheet'!G157,"")</f>
        <v/>
      </c>
    </row>
    <row r="162" spans="1:4" ht="29" x14ac:dyDescent="0.35">
      <c r="A162" s="143" t="s">
        <v>195</v>
      </c>
      <c r="B162" s="124">
        <f>'Full On-Site Audit Sheet'!E158</f>
        <v>2</v>
      </c>
      <c r="C162" s="124" t="s">
        <v>230</v>
      </c>
      <c r="D162" s="126" t="str">
        <f>IF('Full On-Site Audit Sheet'!G158&lt;&gt;"", 'Full On-Site Audit Sheet'!G158,"")</f>
        <v/>
      </c>
    </row>
    <row r="163" spans="1:4" ht="29" x14ac:dyDescent="0.35">
      <c r="A163" s="143" t="s">
        <v>196</v>
      </c>
      <c r="B163" s="124">
        <f>'Full On-Site Audit Sheet'!E159</f>
        <v>2</v>
      </c>
      <c r="C163" s="124" t="s">
        <v>230</v>
      </c>
      <c r="D163" s="126" t="str">
        <f>IF('Full On-Site Audit Sheet'!G159&lt;&gt;"", 'Full On-Site Audit Sheet'!G159,"")</f>
        <v/>
      </c>
    </row>
    <row r="164" spans="1:4" ht="15" thickBot="1" x14ac:dyDescent="0.4">
      <c r="A164" s="144" t="s">
        <v>90</v>
      </c>
      <c r="B164" s="147">
        <f>'Full On-Site Audit Sheet'!E160</f>
        <v>0.9032258064516131</v>
      </c>
      <c r="C164" s="141">
        <f>'Supplier Self Audit Sheet'!D76</f>
        <v>0</v>
      </c>
      <c r="D164" s="142"/>
    </row>
    <row r="165" spans="1:4" ht="15" thickBot="1" x14ac:dyDescent="0.4">
      <c r="A165" s="51"/>
      <c r="B165" s="138"/>
      <c r="C165" s="123"/>
      <c r="D165" s="10"/>
    </row>
    <row r="166" spans="1:4" ht="29" x14ac:dyDescent="0.35">
      <c r="A166" s="127" t="s">
        <v>61</v>
      </c>
      <c r="B166" s="128" t="s">
        <v>232</v>
      </c>
      <c r="C166" s="129" t="s">
        <v>231</v>
      </c>
      <c r="D166" s="130" t="s">
        <v>249</v>
      </c>
    </row>
    <row r="167" spans="1:4" x14ac:dyDescent="0.35">
      <c r="A167" s="125" t="s">
        <v>62</v>
      </c>
      <c r="B167" s="124">
        <f>'Full On-Site Audit Sheet'!E162</f>
        <v>2</v>
      </c>
      <c r="C167" s="124">
        <f>'Supplier Self Audit Sheet'!D78</f>
        <v>0</v>
      </c>
      <c r="D167" s="126" t="str">
        <f>IF('Full On-Site Audit Sheet'!G162&lt;&gt;"", 'Full On-Site Audit Sheet'!G162,"")</f>
        <v/>
      </c>
    </row>
    <row r="168" spans="1:4" ht="29" x14ac:dyDescent="0.35">
      <c r="A168" s="125" t="s">
        <v>63</v>
      </c>
      <c r="B168" s="124">
        <f>'Full On-Site Audit Sheet'!E163</f>
        <v>2</v>
      </c>
      <c r="C168" s="124">
        <f>'Supplier Self Audit Sheet'!D79</f>
        <v>0</v>
      </c>
      <c r="D168" s="126" t="str">
        <f>IF('Full On-Site Audit Sheet'!G163&lt;&gt;"", 'Full On-Site Audit Sheet'!G163,"")</f>
        <v/>
      </c>
    </row>
    <row r="169" spans="1:4" ht="43.5" x14ac:dyDescent="0.35">
      <c r="A169" s="125" t="s">
        <v>197</v>
      </c>
      <c r="B169" s="124">
        <f>'Full On-Site Audit Sheet'!E164</f>
        <v>2</v>
      </c>
      <c r="C169" s="124" t="s">
        <v>230</v>
      </c>
      <c r="D169" s="126" t="str">
        <f>IF('Full On-Site Audit Sheet'!G164&lt;&gt;"", 'Full On-Site Audit Sheet'!G164,"")</f>
        <v/>
      </c>
    </row>
    <row r="170" spans="1:4" ht="29" x14ac:dyDescent="0.35">
      <c r="A170" s="125" t="s">
        <v>198</v>
      </c>
      <c r="B170" s="124">
        <f>'Full On-Site Audit Sheet'!E165</f>
        <v>2</v>
      </c>
      <c r="C170" s="124" t="s">
        <v>230</v>
      </c>
      <c r="D170" s="126" t="str">
        <f>IF('Full On-Site Audit Sheet'!G165&lt;&gt;"", 'Full On-Site Audit Sheet'!G165,"")</f>
        <v/>
      </c>
    </row>
    <row r="171" spans="1:4" ht="29" x14ac:dyDescent="0.35">
      <c r="A171" s="125" t="s">
        <v>199</v>
      </c>
      <c r="B171" s="124">
        <f>'Full On-Site Audit Sheet'!E166</f>
        <v>2</v>
      </c>
      <c r="C171" s="124" t="s">
        <v>230</v>
      </c>
      <c r="D171" s="126" t="str">
        <f>IF('Full On-Site Audit Sheet'!G166&lt;&gt;"", 'Full On-Site Audit Sheet'!G166,"")</f>
        <v/>
      </c>
    </row>
    <row r="172" spans="1:4" ht="58" x14ac:dyDescent="0.35">
      <c r="A172" s="125" t="s">
        <v>200</v>
      </c>
      <c r="B172" s="124">
        <f>'Full On-Site Audit Sheet'!E167</f>
        <v>2</v>
      </c>
      <c r="C172" s="124" t="s">
        <v>230</v>
      </c>
      <c r="D172" s="126" t="str">
        <f>IF('Full On-Site Audit Sheet'!G167&lt;&gt;"", 'Full On-Site Audit Sheet'!G167,"")</f>
        <v/>
      </c>
    </row>
    <row r="173" spans="1:4" ht="58" x14ac:dyDescent="0.35">
      <c r="A173" s="125" t="s">
        <v>201</v>
      </c>
      <c r="B173" s="124">
        <f>'Full On-Site Audit Sheet'!E168</f>
        <v>2</v>
      </c>
      <c r="C173" s="124" t="s">
        <v>230</v>
      </c>
      <c r="D173" s="126" t="str">
        <f>IF('Full On-Site Audit Sheet'!G168&lt;&gt;"", 'Full On-Site Audit Sheet'!G168,"")</f>
        <v/>
      </c>
    </row>
    <row r="174" spans="1:4" ht="15" thickBot="1" x14ac:dyDescent="0.4">
      <c r="A174" s="140" t="s">
        <v>91</v>
      </c>
      <c r="B174" s="147">
        <f>'Full On-Site Audit Sheet'!E169</f>
        <v>1</v>
      </c>
      <c r="C174" s="141">
        <f>'Supplier Self Audit Sheet'!D80</f>
        <v>0</v>
      </c>
      <c r="D174" s="142"/>
    </row>
    <row r="175" spans="1:4" ht="15" thickBot="1" x14ac:dyDescent="0.4">
      <c r="A175" s="139"/>
      <c r="B175" s="138"/>
      <c r="C175" s="123"/>
      <c r="D175" s="10"/>
    </row>
    <row r="176" spans="1:4" ht="29" x14ac:dyDescent="0.35">
      <c r="A176" s="127" t="s">
        <v>64</v>
      </c>
      <c r="B176" s="128" t="s">
        <v>232</v>
      </c>
      <c r="C176" s="129" t="s">
        <v>231</v>
      </c>
      <c r="D176" s="130" t="s">
        <v>249</v>
      </c>
    </row>
    <row r="177" spans="1:4" ht="29" x14ac:dyDescent="0.35">
      <c r="A177" s="125" t="s">
        <v>65</v>
      </c>
      <c r="B177" s="124">
        <f>'Full On-Site Audit Sheet'!E171</f>
        <v>2</v>
      </c>
      <c r="C177" s="124">
        <f>'Supplier Self Audit Sheet'!D82</f>
        <v>0</v>
      </c>
      <c r="D177" s="126" t="str">
        <f>IF('Full On-Site Audit Sheet'!G171&lt;&gt;"", 'Full On-Site Audit Sheet'!G171,"")</f>
        <v/>
      </c>
    </row>
    <row r="178" spans="1:4" ht="43.5" x14ac:dyDescent="0.35">
      <c r="A178" s="125" t="s">
        <v>112</v>
      </c>
      <c r="B178" s="124">
        <f>'Full On-Site Audit Sheet'!E172</f>
        <v>2</v>
      </c>
      <c r="C178" s="124">
        <f>'Supplier Self Audit Sheet'!D83</f>
        <v>0</v>
      </c>
      <c r="D178" s="126" t="str">
        <f>IF('Full On-Site Audit Sheet'!G172&lt;&gt;"", 'Full On-Site Audit Sheet'!G172,"")</f>
        <v/>
      </c>
    </row>
    <row r="179" spans="1:4" ht="43.5" x14ac:dyDescent="0.35">
      <c r="A179" s="125" t="s">
        <v>202</v>
      </c>
      <c r="B179" s="124">
        <f>'Full On-Site Audit Sheet'!E173</f>
        <v>2</v>
      </c>
      <c r="C179" s="124" t="s">
        <v>230</v>
      </c>
      <c r="D179" s="126" t="str">
        <f>IF('Full On-Site Audit Sheet'!G173&lt;&gt;"", 'Full On-Site Audit Sheet'!G173,"")</f>
        <v/>
      </c>
    </row>
    <row r="180" spans="1:4" ht="43.5" x14ac:dyDescent="0.35">
      <c r="A180" s="125" t="s">
        <v>203</v>
      </c>
      <c r="B180" s="124">
        <f>'Full On-Site Audit Sheet'!E174</f>
        <v>2</v>
      </c>
      <c r="C180" s="124" t="s">
        <v>230</v>
      </c>
      <c r="D180" s="126" t="str">
        <f>IF('Full On-Site Audit Sheet'!G174&lt;&gt;"", 'Full On-Site Audit Sheet'!G174,"")</f>
        <v/>
      </c>
    </row>
    <row r="181" spans="1:4" ht="29" x14ac:dyDescent="0.35">
      <c r="A181" s="125" t="s">
        <v>204</v>
      </c>
      <c r="B181" s="124">
        <f>'Full On-Site Audit Sheet'!E175</f>
        <v>2</v>
      </c>
      <c r="C181" s="124" t="s">
        <v>230</v>
      </c>
      <c r="D181" s="126" t="str">
        <f>IF('Full On-Site Audit Sheet'!G175&lt;&gt;"", 'Full On-Site Audit Sheet'!G175,"")</f>
        <v/>
      </c>
    </row>
    <row r="182" spans="1:4" ht="43.5" x14ac:dyDescent="0.35">
      <c r="A182" s="125" t="s">
        <v>205</v>
      </c>
      <c r="B182" s="124">
        <f>'Full On-Site Audit Sheet'!E176</f>
        <v>2</v>
      </c>
      <c r="C182" s="124" t="s">
        <v>230</v>
      </c>
      <c r="D182" s="126" t="str">
        <f>IF('Full On-Site Audit Sheet'!G176&lt;&gt;"", 'Full On-Site Audit Sheet'!G176,"")</f>
        <v/>
      </c>
    </row>
    <row r="183" spans="1:4" ht="43.5" x14ac:dyDescent="0.35">
      <c r="A183" s="125" t="s">
        <v>206</v>
      </c>
      <c r="B183" s="124">
        <f>'Full On-Site Audit Sheet'!E177</f>
        <v>2</v>
      </c>
      <c r="C183" s="124" t="s">
        <v>230</v>
      </c>
      <c r="D183" s="126" t="str">
        <f>IF('Full On-Site Audit Sheet'!G177&lt;&gt;"", 'Full On-Site Audit Sheet'!G177,"")</f>
        <v/>
      </c>
    </row>
    <row r="184" spans="1:4" ht="15" thickBot="1" x14ac:dyDescent="0.4">
      <c r="A184" s="140" t="s">
        <v>92</v>
      </c>
      <c r="B184" s="147">
        <f>'Full On-Site Audit Sheet'!E178</f>
        <v>0.99999999999999989</v>
      </c>
      <c r="C184" s="141">
        <f>'Supplier Self Audit Sheet'!D84</f>
        <v>0</v>
      </c>
      <c r="D184" s="142"/>
    </row>
    <row r="185" spans="1:4" x14ac:dyDescent="0.35">
      <c r="A185" s="10"/>
      <c r="B185" s="135"/>
      <c r="C185" s="136"/>
      <c r="D185" s="136"/>
    </row>
    <row r="186" spans="1:4" ht="24" thickBot="1" x14ac:dyDescent="0.6">
      <c r="A186" s="39" t="s">
        <v>78</v>
      </c>
      <c r="B186" s="137"/>
      <c r="C186" s="137"/>
      <c r="D186" s="10"/>
    </row>
    <row r="187" spans="1:4" ht="29" x14ac:dyDescent="0.35">
      <c r="A187" s="127" t="s">
        <v>66</v>
      </c>
      <c r="B187" s="128" t="s">
        <v>232</v>
      </c>
      <c r="C187" s="129" t="s">
        <v>231</v>
      </c>
      <c r="D187" s="130" t="s">
        <v>249</v>
      </c>
    </row>
    <row r="188" spans="1:4" ht="29" x14ac:dyDescent="0.35">
      <c r="A188" s="145" t="s">
        <v>67</v>
      </c>
      <c r="B188" s="124">
        <f>'Full On-Site Audit Sheet'!E182</f>
        <v>2</v>
      </c>
      <c r="C188" s="124">
        <f>'Supplier Self Audit Sheet'!D88</f>
        <v>0</v>
      </c>
      <c r="D188" s="126" t="str">
        <f>IF('Full On-Site Audit Sheet'!G182&lt;&gt;"", 'Full On-Site Audit Sheet'!G182,"")</f>
        <v/>
      </c>
    </row>
    <row r="189" spans="1:4" ht="43.5" x14ac:dyDescent="0.35">
      <c r="A189" s="145" t="s">
        <v>113</v>
      </c>
      <c r="B189" s="124">
        <f>'Full On-Site Audit Sheet'!E183</f>
        <v>2</v>
      </c>
      <c r="C189" s="124">
        <f>'Supplier Self Audit Sheet'!D89</f>
        <v>0</v>
      </c>
      <c r="D189" s="126" t="str">
        <f>IF('Full On-Site Audit Sheet'!G183&lt;&gt;"", 'Full On-Site Audit Sheet'!G183,"")</f>
        <v/>
      </c>
    </row>
    <row r="190" spans="1:4" ht="29" x14ac:dyDescent="0.35">
      <c r="A190" s="145" t="s">
        <v>207</v>
      </c>
      <c r="B190" s="124">
        <f>'Full On-Site Audit Sheet'!E184</f>
        <v>2</v>
      </c>
      <c r="C190" s="124" t="s">
        <v>230</v>
      </c>
      <c r="D190" s="126" t="str">
        <f>IF('Full On-Site Audit Sheet'!G184&lt;&gt;"", 'Full On-Site Audit Sheet'!G184,"")</f>
        <v/>
      </c>
    </row>
    <row r="191" spans="1:4" ht="29" x14ac:dyDescent="0.35">
      <c r="A191" s="145" t="s">
        <v>208</v>
      </c>
      <c r="B191" s="124">
        <f>'Full On-Site Audit Sheet'!E185</f>
        <v>2</v>
      </c>
      <c r="C191" s="124" t="s">
        <v>230</v>
      </c>
      <c r="D191" s="126" t="str">
        <f>IF('Full On-Site Audit Sheet'!G185&lt;&gt;"", 'Full On-Site Audit Sheet'!G185,"")</f>
        <v/>
      </c>
    </row>
    <row r="192" spans="1:4" ht="15" thickBot="1" x14ac:dyDescent="0.4">
      <c r="A192" s="140" t="s">
        <v>97</v>
      </c>
      <c r="B192" s="141">
        <f>'Full On-Site Audit Sheet'!E186</f>
        <v>1</v>
      </c>
      <c r="C192" s="141">
        <f>'Supplier Self Audit Sheet'!D90</f>
        <v>0</v>
      </c>
      <c r="D192" s="142"/>
    </row>
    <row r="193" spans="1:4" ht="15" thickBot="1" x14ac:dyDescent="0.4">
      <c r="A193" s="139"/>
      <c r="B193" s="123"/>
      <c r="C193" s="123"/>
      <c r="D193" s="10"/>
    </row>
    <row r="194" spans="1:4" ht="29" x14ac:dyDescent="0.35">
      <c r="A194" s="127" t="s">
        <v>215</v>
      </c>
      <c r="B194" s="128" t="s">
        <v>232</v>
      </c>
      <c r="C194" s="129" t="s">
        <v>231</v>
      </c>
      <c r="D194" s="130" t="s">
        <v>249</v>
      </c>
    </row>
    <row r="195" spans="1:4" ht="29" x14ac:dyDescent="0.35">
      <c r="A195" s="145" t="s">
        <v>217</v>
      </c>
      <c r="B195" s="124">
        <f>'Full On-Site Audit Sheet'!E188</f>
        <v>2</v>
      </c>
      <c r="C195" s="124" t="s">
        <v>230</v>
      </c>
      <c r="D195" s="126" t="str">
        <f>IF('Full On-Site Audit Sheet'!G188&lt;&gt;"", 'Full On-Site Audit Sheet'!G188,"")</f>
        <v/>
      </c>
    </row>
    <row r="196" spans="1:4" ht="29" x14ac:dyDescent="0.35">
      <c r="A196" s="145" t="s">
        <v>218</v>
      </c>
      <c r="B196" s="124">
        <f>'Full On-Site Audit Sheet'!E189</f>
        <v>2</v>
      </c>
      <c r="C196" s="124" t="s">
        <v>230</v>
      </c>
      <c r="D196" s="126" t="str">
        <f>IF('Full On-Site Audit Sheet'!G189&lt;&gt;"", 'Full On-Site Audit Sheet'!G189,"")</f>
        <v/>
      </c>
    </row>
    <row r="197" spans="1:4" ht="29" x14ac:dyDescent="0.35">
      <c r="A197" s="145" t="s">
        <v>219</v>
      </c>
      <c r="B197" s="124">
        <f>'Full On-Site Audit Sheet'!E190</f>
        <v>2</v>
      </c>
      <c r="C197" s="124" t="s">
        <v>230</v>
      </c>
      <c r="D197" s="126" t="str">
        <f>IF('Full On-Site Audit Sheet'!G190&lt;&gt;"", 'Full On-Site Audit Sheet'!G190,"")</f>
        <v/>
      </c>
    </row>
    <row r="198" spans="1:4" ht="29" x14ac:dyDescent="0.35">
      <c r="A198" s="145" t="s">
        <v>220</v>
      </c>
      <c r="B198" s="124">
        <f>'Full On-Site Audit Sheet'!E191</f>
        <v>2</v>
      </c>
      <c r="C198" s="124" t="s">
        <v>230</v>
      </c>
      <c r="D198" s="126" t="str">
        <f>IF('Full On-Site Audit Sheet'!G191&lt;&gt;"", 'Full On-Site Audit Sheet'!G191,"")</f>
        <v/>
      </c>
    </row>
    <row r="199" spans="1:4" ht="43.5" x14ac:dyDescent="0.35">
      <c r="A199" s="145" t="s">
        <v>221</v>
      </c>
      <c r="B199" s="124">
        <f>'Full On-Site Audit Sheet'!E192</f>
        <v>2</v>
      </c>
      <c r="C199" s="124" t="s">
        <v>230</v>
      </c>
      <c r="D199" s="126" t="str">
        <f>IF('Full On-Site Audit Sheet'!G192&lt;&gt;"", 'Full On-Site Audit Sheet'!G192,"")</f>
        <v/>
      </c>
    </row>
    <row r="200" spans="1:4" ht="29" x14ac:dyDescent="0.35">
      <c r="A200" s="145" t="s">
        <v>222</v>
      </c>
      <c r="B200" s="124">
        <f>'Full On-Site Audit Sheet'!E193</f>
        <v>2</v>
      </c>
      <c r="C200" s="124" t="s">
        <v>230</v>
      </c>
      <c r="D200" s="126" t="str">
        <f>IF('Full On-Site Audit Sheet'!G193&lt;&gt;"", 'Full On-Site Audit Sheet'!G193,"")</f>
        <v/>
      </c>
    </row>
    <row r="201" spans="1:4" ht="43.5" x14ac:dyDescent="0.35">
      <c r="A201" s="145" t="s">
        <v>223</v>
      </c>
      <c r="B201" s="124">
        <f>'Full On-Site Audit Sheet'!E194</f>
        <v>1</v>
      </c>
      <c r="C201" s="124" t="s">
        <v>230</v>
      </c>
      <c r="D201" s="126" t="str">
        <f>IF('Full On-Site Audit Sheet'!G194&lt;&gt;"", 'Full On-Site Audit Sheet'!G194,"")</f>
        <v/>
      </c>
    </row>
    <row r="202" spans="1:4" ht="15" thickBot="1" x14ac:dyDescent="0.4">
      <c r="A202" s="140" t="s">
        <v>216</v>
      </c>
      <c r="B202" s="141">
        <f>'Full On-Site Audit Sheet'!E195</f>
        <v>0.94444444444444453</v>
      </c>
      <c r="C202" s="146" t="s">
        <v>230</v>
      </c>
      <c r="D202" s="142"/>
    </row>
    <row r="203" spans="1:4" ht="15" thickBot="1" x14ac:dyDescent="0.4">
      <c r="A203" s="139"/>
      <c r="B203" s="123"/>
      <c r="C203" s="137"/>
      <c r="D203" s="10"/>
    </row>
    <row r="204" spans="1:4" ht="29" x14ac:dyDescent="0.35">
      <c r="A204" s="127" t="s">
        <v>68</v>
      </c>
      <c r="B204" s="128" t="s">
        <v>232</v>
      </c>
      <c r="C204" s="129" t="s">
        <v>231</v>
      </c>
      <c r="D204" s="130" t="s">
        <v>249</v>
      </c>
    </row>
    <row r="205" spans="1:4" ht="29" x14ac:dyDescent="0.35">
      <c r="A205" s="143" t="s">
        <v>69</v>
      </c>
      <c r="B205" s="124">
        <f>'Full On-Site Audit Sheet'!E197</f>
        <v>2</v>
      </c>
      <c r="C205" s="124">
        <f>'Supplier Self Audit Sheet'!D92</f>
        <v>0</v>
      </c>
      <c r="D205" s="126" t="str">
        <f>IF('Full On-Site Audit Sheet'!G197&lt;&gt;"", 'Full On-Site Audit Sheet'!G197,"")</f>
        <v/>
      </c>
    </row>
    <row r="206" spans="1:4" ht="29" x14ac:dyDescent="0.35">
      <c r="A206" s="143" t="s">
        <v>70</v>
      </c>
      <c r="B206" s="124">
        <f>'Full On-Site Audit Sheet'!E198</f>
        <v>2</v>
      </c>
      <c r="C206" s="124">
        <f>'Supplier Self Audit Sheet'!D93</f>
        <v>0</v>
      </c>
      <c r="D206" s="126" t="str">
        <f>IF('Full On-Site Audit Sheet'!G198&lt;&gt;"", 'Full On-Site Audit Sheet'!G198,"")</f>
        <v/>
      </c>
    </row>
    <row r="207" spans="1:4" ht="43.5" x14ac:dyDescent="0.35">
      <c r="A207" s="143" t="s">
        <v>71</v>
      </c>
      <c r="B207" s="124">
        <f>'Full On-Site Audit Sheet'!E199</f>
        <v>2</v>
      </c>
      <c r="C207" s="124">
        <f>'Supplier Self Audit Sheet'!D94</f>
        <v>0</v>
      </c>
      <c r="D207" s="126" t="str">
        <f>IF('Full On-Site Audit Sheet'!G199&lt;&gt;"", 'Full On-Site Audit Sheet'!G199,"")</f>
        <v/>
      </c>
    </row>
    <row r="208" spans="1:4" ht="29" x14ac:dyDescent="0.35">
      <c r="A208" s="143" t="s">
        <v>72</v>
      </c>
      <c r="B208" s="124">
        <f>'Full On-Site Audit Sheet'!E200</f>
        <v>1</v>
      </c>
      <c r="C208" s="124">
        <f>'Supplier Self Audit Sheet'!D95</f>
        <v>0</v>
      </c>
      <c r="D208" s="126" t="str">
        <f>IF('Full On-Site Audit Sheet'!G200&lt;&gt;"", 'Full On-Site Audit Sheet'!G200,"")</f>
        <v/>
      </c>
    </row>
    <row r="209" spans="1:4" ht="29" x14ac:dyDescent="0.35">
      <c r="A209" s="143" t="s">
        <v>209</v>
      </c>
      <c r="B209" s="124">
        <f>'Full On-Site Audit Sheet'!E201</f>
        <v>1</v>
      </c>
      <c r="C209" s="124" t="s">
        <v>230</v>
      </c>
      <c r="D209" s="126" t="str">
        <f>IF('Full On-Site Audit Sheet'!G201&lt;&gt;"", 'Full On-Site Audit Sheet'!G201,"")</f>
        <v/>
      </c>
    </row>
    <row r="210" spans="1:4" ht="16.5" customHeight="1" thickBot="1" x14ac:dyDescent="0.4">
      <c r="A210" s="144" t="s">
        <v>98</v>
      </c>
      <c r="B210" s="141">
        <f>'Full On-Site Audit Sheet'!E202</f>
        <v>0.75</v>
      </c>
      <c r="C210" s="141">
        <f>'Supplier Self Audit Sheet'!D96</f>
        <v>0</v>
      </c>
      <c r="D210" s="142"/>
    </row>
    <row r="211" spans="1:4" ht="16.5" customHeight="1" thickBot="1" x14ac:dyDescent="0.4">
      <c r="A211" s="51"/>
      <c r="B211" s="123"/>
      <c r="C211" s="123"/>
      <c r="D211" s="10"/>
    </row>
    <row r="212" spans="1:4" ht="29" x14ac:dyDescent="0.35">
      <c r="A212" s="127" t="s">
        <v>73</v>
      </c>
      <c r="B212" s="128" t="s">
        <v>232</v>
      </c>
      <c r="C212" s="129" t="s">
        <v>231</v>
      </c>
      <c r="D212" s="130" t="s">
        <v>249</v>
      </c>
    </row>
    <row r="213" spans="1:4" ht="29" x14ac:dyDescent="0.35">
      <c r="A213" s="125" t="s">
        <v>74</v>
      </c>
      <c r="B213" s="124">
        <f>'Full On-Site Audit Sheet'!E204</f>
        <v>2</v>
      </c>
      <c r="C213" s="124">
        <f>'Supplier Self Audit Sheet'!D98</f>
        <v>0</v>
      </c>
      <c r="D213" s="126" t="str">
        <f>IF('Full On-Site Audit Sheet'!G205&lt;&gt;"", 'Full On-Site Audit Sheet'!G205,"")</f>
        <v/>
      </c>
    </row>
    <row r="214" spans="1:4" ht="29" x14ac:dyDescent="0.35">
      <c r="A214" s="125" t="s">
        <v>75</v>
      </c>
      <c r="B214" s="124">
        <f>'Full On-Site Audit Sheet'!E205</f>
        <v>2</v>
      </c>
      <c r="C214" s="124">
        <f>'Supplier Self Audit Sheet'!D99</f>
        <v>0</v>
      </c>
      <c r="D214" s="126"/>
    </row>
    <row r="215" spans="1:4" ht="29" x14ac:dyDescent="0.35">
      <c r="A215" s="125" t="s">
        <v>76</v>
      </c>
      <c r="B215" s="124">
        <f>'Full On-Site Audit Sheet'!E206</f>
        <v>0.01</v>
      </c>
      <c r="C215" s="124">
        <f>'Supplier Self Audit Sheet'!D100</f>
        <v>0</v>
      </c>
      <c r="D215" s="126"/>
    </row>
    <row r="216" spans="1:4" x14ac:dyDescent="0.35">
      <c r="A216" s="125" t="s">
        <v>210</v>
      </c>
      <c r="B216" s="124">
        <f>'Full On-Site Audit Sheet'!E207</f>
        <v>2</v>
      </c>
      <c r="C216" s="124" t="s">
        <v>230</v>
      </c>
      <c r="D216" s="126"/>
    </row>
    <row r="217" spans="1:4" ht="29" x14ac:dyDescent="0.35">
      <c r="A217" s="125" t="s">
        <v>211</v>
      </c>
      <c r="B217" s="124">
        <f>'Full On-Site Audit Sheet'!E208</f>
        <v>1</v>
      </c>
      <c r="C217" s="124" t="s">
        <v>230</v>
      </c>
      <c r="D217" s="126"/>
    </row>
    <row r="218" spans="1:4" ht="29" x14ac:dyDescent="0.35">
      <c r="A218" s="125" t="s">
        <v>212</v>
      </c>
      <c r="B218" s="124">
        <f>'Full On-Site Audit Sheet'!E209</f>
        <v>2</v>
      </c>
      <c r="C218" s="124" t="s">
        <v>230</v>
      </c>
      <c r="D218" s="126"/>
    </row>
    <row r="219" spans="1:4" ht="43.5" x14ac:dyDescent="0.35">
      <c r="A219" s="125" t="s">
        <v>213</v>
      </c>
      <c r="B219" s="124">
        <f>'Full On-Site Audit Sheet'!E210</f>
        <v>2</v>
      </c>
      <c r="C219" s="124" t="s">
        <v>230</v>
      </c>
      <c r="D219" s="126"/>
    </row>
    <row r="220" spans="1:4" ht="43.5" x14ac:dyDescent="0.35">
      <c r="A220" s="125" t="s">
        <v>214</v>
      </c>
      <c r="B220" s="124">
        <f>'Full On-Site Audit Sheet'!E211</f>
        <v>1</v>
      </c>
      <c r="C220" s="124" t="s">
        <v>230</v>
      </c>
      <c r="D220" s="126"/>
    </row>
    <row r="221" spans="1:4" ht="15" thickBot="1" x14ac:dyDescent="0.4">
      <c r="A221" s="140" t="s">
        <v>99</v>
      </c>
      <c r="B221" s="141">
        <f>'Full On-Site Audit Sheet'!E212</f>
        <v>0.86138888888888887</v>
      </c>
      <c r="C221" s="141">
        <f>'Supplier Self Audit Sheet'!D101</f>
        <v>0</v>
      </c>
      <c r="D221" s="142"/>
    </row>
    <row r="222" spans="1:4" x14ac:dyDescent="0.35">
      <c r="A222" s="139"/>
      <c r="B222" s="123"/>
      <c r="C222" s="123"/>
      <c r="D222" s="10"/>
    </row>
  </sheetData>
  <mergeCells count="1">
    <mergeCell ref="A1:D1"/>
  </mergeCells>
  <pageMargins left="0.25" right="0.25" top="0.75" bottom="0.75" header="0.3" footer="0.3"/>
  <pageSetup scale="99" fitToHeight="0" orientation="portrait" horizontalDpi="1200" verticalDpi="1200" r:id="rId1"/>
  <rowBreaks count="1" manualBreakCount="1">
    <brk id="24" max="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47E9FF-C38E-41C6-A6E0-E4DEEC558D7C}">
  <dimension ref="B1:D7"/>
  <sheetViews>
    <sheetView zoomScale="70" zoomScaleNormal="70" zoomScaleSheetLayoutView="130" workbookViewId="0"/>
  </sheetViews>
  <sheetFormatPr defaultRowHeight="14.5" x14ac:dyDescent="0.35"/>
  <cols>
    <col min="1" max="1" width="14.1796875" bestFit="1" customWidth="1"/>
    <col min="2" max="2" width="105.36328125" bestFit="1" customWidth="1"/>
    <col min="3" max="3" width="26.26953125" bestFit="1" customWidth="1"/>
  </cols>
  <sheetData>
    <row r="1" spans="2:4" ht="15" thickBot="1" x14ac:dyDescent="0.4"/>
    <row r="2" spans="2:4" ht="24" thickBot="1" x14ac:dyDescent="0.6">
      <c r="B2" s="39" t="s">
        <v>5</v>
      </c>
      <c r="C2" s="82" t="s">
        <v>232</v>
      </c>
      <c r="D2" s="82" t="s">
        <v>231</v>
      </c>
    </row>
    <row r="3" spans="2:4" ht="15" thickBot="1" x14ac:dyDescent="0.4">
      <c r="B3" s="114" t="s">
        <v>248</v>
      </c>
      <c r="C3" s="116">
        <f>'Full On-Site Audit Sheet'!E216</f>
        <v>0.80802588808340103</v>
      </c>
      <c r="D3" s="115">
        <f>'Supplier Self Audit Sheet'!D105</f>
        <v>0</v>
      </c>
    </row>
    <row r="4" spans="2:4" ht="15" thickBot="1" x14ac:dyDescent="0.4">
      <c r="B4" s="114" t="s">
        <v>244</v>
      </c>
      <c r="C4" s="116">
        <f>'Full On-Site Audit Sheet'!E224</f>
        <v>0.68088084464560938</v>
      </c>
      <c r="D4" s="115">
        <f>'Supplier Self Audit Sheet'!D112</f>
        <v>0</v>
      </c>
    </row>
    <row r="5" spans="2:4" ht="15" thickBot="1" x14ac:dyDescent="0.4">
      <c r="B5" s="40" t="s">
        <v>245</v>
      </c>
      <c r="C5" s="84">
        <f>'Full On-Site Audit Sheet'!E233</f>
        <v>0.79069852941176477</v>
      </c>
      <c r="D5" s="83">
        <f>'Supplier Self Audit Sheet'!D121</f>
        <v>0</v>
      </c>
    </row>
    <row r="6" spans="2:4" ht="15" thickBot="1" x14ac:dyDescent="0.4">
      <c r="B6" s="40" t="s">
        <v>246</v>
      </c>
      <c r="C6" s="43">
        <f>'Full On-Site Audit Sheet'!E240</f>
        <v>0.93699163679808839</v>
      </c>
      <c r="D6" s="42">
        <f>'Supplier Self Audit Sheet'!D128</f>
        <v>0</v>
      </c>
    </row>
    <row r="7" spans="2:4" x14ac:dyDescent="0.35">
      <c r="B7" s="40" t="s">
        <v>247</v>
      </c>
      <c r="C7" s="43">
        <f>'Full On-Site Audit Sheet'!E247</f>
        <v>0.88202777777777774</v>
      </c>
      <c r="D7" s="42">
        <f>'Supplier Self Audit Sheet'!D134</f>
        <v>0</v>
      </c>
    </row>
  </sheetData>
  <pageMargins left="0.7" right="0.7" top="0.75" bottom="0.75" header="0.3" footer="0.3"/>
  <pageSetup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E91844-859F-42D1-8290-0074C4A4697F}">
  <dimension ref="B8:F14"/>
  <sheetViews>
    <sheetView workbookViewId="0">
      <selection activeCell="B15" sqref="B15"/>
    </sheetView>
  </sheetViews>
  <sheetFormatPr defaultRowHeight="14.5" x14ac:dyDescent="0.35"/>
  <cols>
    <col min="2" max="2" width="25.90625" bestFit="1" customWidth="1"/>
    <col min="4" max="4" width="20.54296875" bestFit="1" customWidth="1"/>
    <col min="6" max="6" width="18.90625" bestFit="1" customWidth="1"/>
  </cols>
  <sheetData>
    <row r="8" spans="2:6" ht="15" thickBot="1" x14ac:dyDescent="0.4"/>
    <row r="9" spans="2:6" x14ac:dyDescent="0.35">
      <c r="B9" s="1" t="s">
        <v>12</v>
      </c>
      <c r="D9" s="1" t="s">
        <v>13</v>
      </c>
      <c r="F9" s="1" t="s">
        <v>15</v>
      </c>
    </row>
    <row r="10" spans="2:6" x14ac:dyDescent="0.35">
      <c r="B10" s="2" t="s">
        <v>7</v>
      </c>
      <c r="D10" s="2">
        <v>0</v>
      </c>
      <c r="F10" s="4">
        <v>9.9999999999999994E-12</v>
      </c>
    </row>
    <row r="11" spans="2:6" ht="15" thickBot="1" x14ac:dyDescent="0.4">
      <c r="B11" s="3" t="s">
        <v>6</v>
      </c>
      <c r="D11" s="2">
        <v>1</v>
      </c>
      <c r="F11" s="4">
        <v>1</v>
      </c>
    </row>
    <row r="12" spans="2:6" ht="15" thickBot="1" x14ac:dyDescent="0.4">
      <c r="D12" s="2">
        <v>2</v>
      </c>
      <c r="F12" s="5">
        <v>2</v>
      </c>
    </row>
    <row r="13" spans="2:6" x14ac:dyDescent="0.35">
      <c r="D13" s="2">
        <v>3</v>
      </c>
    </row>
    <row r="14" spans="2:6" ht="15" thickBot="1" x14ac:dyDescent="0.4">
      <c r="D14" s="3">
        <v>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vt:i4>
      </vt:variant>
    </vt:vector>
  </HeadingPairs>
  <TitlesOfParts>
    <vt:vector size="9" baseType="lpstr">
      <vt:lpstr>Full On-Site Audit Sheet</vt:lpstr>
      <vt:lpstr>Supplier Self Audit Sheet</vt:lpstr>
      <vt:lpstr>Drop Down</vt:lpstr>
      <vt:lpstr>Supplier Self Audit Comparison</vt:lpstr>
      <vt:lpstr>Potential Report Out</vt:lpstr>
      <vt:lpstr>Detailed Report Out</vt:lpstr>
      <vt:lpstr>Report Out Background Data</vt:lpstr>
      <vt:lpstr>Background Data</vt:lpstr>
      <vt:lpstr>'Detailed Report Out'!Print_Area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Ryan Burns</dc:creator>
  <cp:lastModifiedBy>Ryan Burns</cp:lastModifiedBy>
  <cp:lastPrinted>2023-09-27T22:28:07Z</cp:lastPrinted>
  <dcterms:created xsi:type="dcterms:W3CDTF">2022-02-01T22:59:37Z</dcterms:created>
  <dcterms:modified xsi:type="dcterms:W3CDTF">2024-04-17T17:13:44Z</dcterms:modified>
</cp:coreProperties>
</file>